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20" yWindow="720" windowWidth="17400" windowHeight="13035" activeTab="1"/>
  </bookViews>
  <sheets>
    <sheet name="suitability table" sheetId="1" r:id="rId1"/>
    <sheet name="Table P-1" sheetId="2" r:id="rId2"/>
    <sheet name="substrate output" sheetId="3" r:id="rId3"/>
  </sheets>
  <definedNames>
    <definedName name="_xlnm.Print_Area" localSheetId="1">'Table P-1'!$B$2:$I$76</definedName>
  </definedNames>
  <calcPr fullCalcOnLoad="1"/>
</workbook>
</file>

<file path=xl/sharedStrings.xml><?xml version="1.0" encoding="utf-8"?>
<sst xmlns="http://schemas.openxmlformats.org/spreadsheetml/2006/main" count="707" uniqueCount="172">
  <si>
    <t>Measured</t>
  </si>
  <si>
    <t>Modeled</t>
  </si>
  <si>
    <t>METRIC</t>
  </si>
  <si>
    <t>for visualization</t>
  </si>
  <si>
    <t>X</t>
  </si>
  <si>
    <t>Y</t>
  </si>
  <si>
    <t>Depth (ft)</t>
  </si>
  <si>
    <t>Velocity (ft/s)</t>
  </si>
  <si>
    <t>Date</t>
  </si>
  <si>
    <t>Q (cfs)</t>
  </si>
  <si>
    <t>Q (cfs) Model</t>
  </si>
  <si>
    <t>EGG MASS D</t>
  </si>
  <si>
    <t>~55</t>
  </si>
  <si>
    <t>EGG MASS E</t>
  </si>
  <si>
    <t>EGG MASS F G</t>
  </si>
  <si>
    <t>EGG MASS H</t>
  </si>
  <si>
    <t>EGG MASS I</t>
  </si>
  <si>
    <t>EGG MASS N</t>
  </si>
  <si>
    <t>EGG MASS O</t>
  </si>
  <si>
    <t>EGG MASS P</t>
  </si>
  <si>
    <t>EGG MASS Q</t>
  </si>
  <si>
    <t>EGG MASS S</t>
  </si>
  <si>
    <t>EGG MASS T</t>
  </si>
  <si>
    <t>EGG MASS V</t>
  </si>
  <si>
    <t>EGG MASS X</t>
  </si>
  <si>
    <t>EGG MASS Y</t>
  </si>
  <si>
    <t>EGG MASS Z</t>
  </si>
  <si>
    <t>EGG MASS AA</t>
  </si>
  <si>
    <t>TADS 01</t>
  </si>
  <si>
    <t>TADS 02</t>
  </si>
  <si>
    <t>TADS 04</t>
  </si>
  <si>
    <t>TADS 05</t>
  </si>
  <si>
    <t>TADS 06</t>
  </si>
  <si>
    <t>TADS 07</t>
  </si>
  <si>
    <t>TADS 08</t>
  </si>
  <si>
    <t>TADS 09</t>
  </si>
  <si>
    <t>TADS 11</t>
  </si>
  <si>
    <t>TADS 12</t>
  </si>
  <si>
    <t>TADS 13</t>
  </si>
  <si>
    <t>TADS 14</t>
  </si>
  <si>
    <t>TADS 15</t>
  </si>
  <si>
    <t>TADS 16</t>
  </si>
  <si>
    <t>TADS 17</t>
  </si>
  <si>
    <t>TADS 18</t>
  </si>
  <si>
    <t>TADS 19</t>
  </si>
  <si>
    <t>TADS 20</t>
  </si>
  <si>
    <t>TADS 31</t>
  </si>
  <si>
    <t>TADS 48</t>
  </si>
  <si>
    <t>TADS 49</t>
  </si>
  <si>
    <t>TADS 52</t>
  </si>
  <si>
    <t>TADS 55</t>
  </si>
  <si>
    <t>TADS 58</t>
  </si>
  <si>
    <t>TADS 62</t>
  </si>
  <si>
    <t>TADS D</t>
  </si>
  <si>
    <t>?</t>
  </si>
  <si>
    <t>TADS E</t>
  </si>
  <si>
    <t>TADS F</t>
  </si>
  <si>
    <t>TADS G</t>
  </si>
  <si>
    <t>TADS H</t>
  </si>
  <si>
    <t>TADS I</t>
  </si>
  <si>
    <t>TADS J</t>
  </si>
  <si>
    <t>TADS K</t>
  </si>
  <si>
    <t>TADS L</t>
  </si>
  <si>
    <t>TADS M</t>
  </si>
  <si>
    <t>TADS N</t>
  </si>
  <si>
    <t>TADS O</t>
  </si>
  <si>
    <t>TADS P</t>
  </si>
  <si>
    <t>EGG MASS J</t>
  </si>
  <si>
    <t>~125</t>
  </si>
  <si>
    <t>EGG MASS A</t>
  </si>
  <si>
    <t>EGG MASS W</t>
  </si>
  <si>
    <t>EGG MASS B</t>
  </si>
  <si>
    <t>TADS</t>
  </si>
  <si>
    <t>EGG MASS C</t>
  </si>
  <si>
    <t>Rubicon River R3.5 Upstream Site</t>
  </si>
  <si>
    <t>Rubicon River R3.5 Downstream Site</t>
  </si>
  <si>
    <t>Middle Fork American River MF26.2 Upstream Site</t>
  </si>
  <si>
    <t>Middle Fork American River MF26.2 Downstream Site</t>
  </si>
  <si>
    <t xml:space="preserve">MFP </t>
  </si>
  <si>
    <t>All Rivers</t>
  </si>
  <si>
    <t>FYLF Egg Masses</t>
  </si>
  <si>
    <t>Velocity</t>
  </si>
  <si>
    <t>(</t>
  </si>
  <si>
    <t>)</t>
  </si>
  <si>
    <t>Depth</t>
  </si>
  <si>
    <t>Channel Index Substrate</t>
  </si>
  <si>
    <t>FYLF Tadpoles</t>
  </si>
  <si>
    <t>Suitability</t>
  </si>
  <si>
    <t>Site / Life Stage</t>
  </si>
  <si>
    <t>Site/I.D.</t>
  </si>
  <si>
    <t>Match</t>
  </si>
  <si>
    <t xml:space="preserve">Depth </t>
  </si>
  <si>
    <t>Substrate</t>
  </si>
  <si>
    <t xml:space="preserve">Criteria </t>
  </si>
  <si>
    <t>Rubicon R3.5 Upstream Site</t>
  </si>
  <si>
    <t>Rubicon R3.5 Downstream Site</t>
  </si>
  <si>
    <t>No</t>
  </si>
  <si>
    <t>Yes</t>
  </si>
  <si>
    <t>Poor</t>
  </si>
  <si>
    <t>MFDS</t>
  </si>
  <si>
    <t>SubCode</t>
  </si>
  <si>
    <t>Egg Mass C</t>
  </si>
  <si>
    <t>40SC30LC30LG</t>
  </si>
  <si>
    <t>Tads</t>
  </si>
  <si>
    <t>MFUS</t>
  </si>
  <si>
    <t>Egg mass A</t>
  </si>
  <si>
    <t>60LG30MG10SB</t>
  </si>
  <si>
    <t>On the edge of both these polys</t>
  </si>
  <si>
    <t>50SB30LG20MG</t>
  </si>
  <si>
    <t>Egg mass B</t>
  </si>
  <si>
    <t>50LG40MG10SB</t>
  </si>
  <si>
    <t>RDS</t>
  </si>
  <si>
    <t>55LC20MC20SC5SB</t>
  </si>
  <si>
    <t>Egg mass J</t>
  </si>
  <si>
    <t>Egg mass W</t>
  </si>
  <si>
    <t>Egg mass</t>
  </si>
  <si>
    <t>RUS</t>
  </si>
  <si>
    <t>Egg mass X</t>
  </si>
  <si>
    <t>40SC40MC20LG</t>
  </si>
  <si>
    <t>Egg mass V</t>
  </si>
  <si>
    <t>ROUGH</t>
  </si>
  <si>
    <t>40SC30MC30LG</t>
  </si>
  <si>
    <t>Egg mass Y</t>
  </si>
  <si>
    <t>Egg mass D</t>
  </si>
  <si>
    <t>45SC40LC15SB</t>
  </si>
  <si>
    <t>40LG30MG303SC</t>
  </si>
  <si>
    <t>45SC45LC10SB</t>
  </si>
  <si>
    <t>40LC30SC30SB</t>
  </si>
  <si>
    <t>EGG MASS</t>
  </si>
  <si>
    <t>100BRS</t>
  </si>
  <si>
    <t>TADS 5</t>
  </si>
  <si>
    <t>TADS 7</t>
  </si>
  <si>
    <t>TADS 8</t>
  </si>
  <si>
    <t>TADS 1</t>
  </si>
  <si>
    <t>TADS 9</t>
  </si>
  <si>
    <t>TADS 6</t>
  </si>
  <si>
    <t>TADS 4</t>
  </si>
  <si>
    <t>TADS 2</t>
  </si>
  <si>
    <t>EGG MASS 99</t>
  </si>
  <si>
    <t>EGG MASS 88</t>
  </si>
  <si>
    <t>Depth (m)</t>
  </si>
  <si>
    <t>Velocity (m/s)</t>
  </si>
  <si>
    <t>Good</t>
  </si>
  <si>
    <t>Modeled as &gt;0.11 m/s, measured as 0.0 m/s</t>
  </si>
  <si>
    <t>Modeled as &gt;0.06 m/s, measured as 0.0 m/s</t>
  </si>
  <si>
    <t>Modeled as &gt;0.11 m/s, measured as 0.16 m/s</t>
  </si>
  <si>
    <t>Modeled as &gt;0.11 m/s, measured as 0.14 m/s</t>
  </si>
  <si>
    <t>Modeled as &gt;0.11 m/s, measured as -0.04 m/s</t>
  </si>
  <si>
    <t>Modeled as &gt;0.11 m/s, measured as 0.02 m/s</t>
  </si>
  <si>
    <t>Modeled as &gt;0.06 m/s, measured as 0.02 m/s</t>
  </si>
  <si>
    <t>Modeled as &gt;0.25 m/s, measured as 0.11 m/s</t>
  </si>
  <si>
    <t>Modeled as &gt;0.11 m/s, measured as 0.03 m/s</t>
  </si>
  <si>
    <t>Modeled as &gt;0.25 m/s, measured as 0.07 m/s</t>
  </si>
  <si>
    <t>Modeled as &gt;0.11 m/s, measured as 0.13 m/s</t>
  </si>
  <si>
    <t>Modeled as &gt;0.06 m/s, measured as 0.13 m/s</t>
  </si>
  <si>
    <t>Inaccuracy</t>
  </si>
  <si>
    <t>Model</t>
  </si>
  <si>
    <t>HSC</t>
  </si>
  <si>
    <t>Model, HSC</t>
  </si>
  <si>
    <t xml:space="preserve">Model </t>
  </si>
  <si>
    <t>Total Match</t>
  </si>
  <si>
    <t>39 Tadpole Measurements</t>
  </si>
  <si>
    <t>25 Egg Mass Measurments</t>
  </si>
  <si>
    <t>Tads Code</t>
  </si>
  <si>
    <t>Egg Code</t>
  </si>
  <si>
    <t>Modeled as bedrock.  Rough bedrock outcrop.</t>
  </si>
  <si>
    <t xml:space="preserve">Table P-1. Comparison of Modeled versus Measured Conditions for Validation of Foothill Yellow-Legged Frog Breeding and Tadpole Habitat by Site. </t>
  </si>
  <si>
    <t>Note</t>
  </si>
  <si>
    <r>
      <t>Poor</t>
    </r>
    <r>
      <rPr>
        <vertAlign val="superscript"/>
        <sz val="10"/>
        <rFont val="Arial"/>
        <family val="2"/>
      </rPr>
      <t>1</t>
    </r>
  </si>
  <si>
    <r>
      <t>Yes</t>
    </r>
    <r>
      <rPr>
        <vertAlign val="superscript"/>
        <sz val="10"/>
        <rFont val="Arial"/>
        <family val="2"/>
      </rPr>
      <t>1</t>
    </r>
  </si>
  <si>
    <r>
      <t>1</t>
    </r>
    <r>
      <rPr>
        <sz val="8"/>
        <rFont val="Arial"/>
        <family val="2"/>
      </rPr>
      <t>Substrate was modeled as bedrock, but could have easily, and likely should have been, classified as a boulder with regard to FYLF breeding suitability.</t>
    </r>
  </si>
  <si>
    <t>Model
Match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</si>
</sst>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16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ill="1" applyAlignment="1">
      <alignment/>
    </xf>
    <xf numFmtId="0" fontId="0" fillId="2" borderId="0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Alignment="1">
      <alignment vertical="top"/>
    </xf>
    <xf numFmtId="0" fontId="0" fillId="0" borderId="7" xfId="0" applyFont="1" applyFill="1" applyBorder="1" applyAlignment="1">
      <alignment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3"/>
  <sheetViews>
    <sheetView zoomScale="85" zoomScaleNormal="85" workbookViewId="0" topLeftCell="A1">
      <pane ySplit="3" topLeftCell="BM4" activePane="bottomLeft" state="frozen"/>
      <selection pane="topLeft" activeCell="A1" sqref="A1"/>
      <selection pane="bottomLeft" activeCell="L73" sqref="L73"/>
    </sheetView>
  </sheetViews>
  <sheetFormatPr defaultColWidth="9.140625" defaultRowHeight="12.75"/>
  <cols>
    <col min="2" max="2" width="0" style="0" hidden="1" customWidth="1"/>
    <col min="3" max="4" width="12.28125" style="0" bestFit="1" customWidth="1"/>
    <col min="5" max="7" width="13.28125" style="0" customWidth="1"/>
    <col min="8" max="8" width="13.28125" style="2" customWidth="1"/>
    <col min="9" max="10" width="13.28125" style="0" customWidth="1"/>
    <col min="11" max="11" width="13.28125" style="2" customWidth="1"/>
    <col min="12" max="13" width="13.28125" style="0" customWidth="1"/>
    <col min="14" max="14" width="13.28125" style="2" customWidth="1"/>
    <col min="15" max="16" width="13.28125" style="0" customWidth="1"/>
    <col min="17" max="17" width="13.28125" style="2" customWidth="1"/>
    <col min="18" max="18" width="7.140625" style="0" bestFit="1" customWidth="1"/>
    <col min="19" max="19" width="9.28125" style="0" hidden="1" customWidth="1"/>
    <col min="20" max="20" width="7.00390625" style="0" hidden="1" customWidth="1"/>
    <col min="21" max="21" width="12.28125" style="0" hidden="1" customWidth="1"/>
    <col min="22" max="22" width="5.140625" style="0" hidden="1" customWidth="1"/>
    <col min="23" max="23" width="12.28125" style="0" hidden="1" customWidth="1"/>
    <col min="24" max="24" width="14.140625" style="0" hidden="1" customWidth="1"/>
    <col min="25" max="25" width="12.28125" style="0" hidden="1" customWidth="1"/>
    <col min="26" max="27" width="0" style="0" hidden="1" customWidth="1"/>
    <col min="28" max="28" width="21.7109375" style="0" bestFit="1" customWidth="1"/>
  </cols>
  <sheetData>
    <row r="1" spans="1:33" ht="12.75">
      <c r="A1" s="9" t="s">
        <v>88</v>
      </c>
      <c r="B1" s="2"/>
      <c r="C1" s="2"/>
      <c r="D1" s="2"/>
      <c r="E1" s="2"/>
      <c r="F1" s="38" t="s">
        <v>0</v>
      </c>
      <c r="G1" s="38"/>
      <c r="H1" s="38"/>
      <c r="I1" s="38" t="s">
        <v>1</v>
      </c>
      <c r="J1" s="38"/>
      <c r="K1" s="38"/>
      <c r="L1" s="38" t="s">
        <v>0</v>
      </c>
      <c r="M1" s="38"/>
      <c r="N1" s="38"/>
      <c r="O1" s="38" t="s">
        <v>1</v>
      </c>
      <c r="P1" s="38"/>
      <c r="Q1" s="38"/>
      <c r="R1" s="2"/>
      <c r="S1" s="2"/>
      <c r="T1" s="2"/>
      <c r="U1" s="2"/>
      <c r="V1" s="2"/>
      <c r="W1" s="2" t="s">
        <v>2</v>
      </c>
      <c r="X1" s="2" t="s">
        <v>3</v>
      </c>
      <c r="AB1" t="s">
        <v>78</v>
      </c>
      <c r="AG1" t="s">
        <v>78</v>
      </c>
    </row>
    <row r="2" spans="1:33" ht="12.75">
      <c r="A2" s="2"/>
      <c r="B2" s="2"/>
      <c r="C2" s="2"/>
      <c r="D2" s="2"/>
      <c r="E2" s="2"/>
      <c r="F2" s="9" t="s">
        <v>6</v>
      </c>
      <c r="G2" s="9" t="s">
        <v>140</v>
      </c>
      <c r="H2" s="9" t="s">
        <v>87</v>
      </c>
      <c r="I2" s="9" t="s">
        <v>6</v>
      </c>
      <c r="J2" s="9" t="s">
        <v>140</v>
      </c>
      <c r="K2" s="9" t="s">
        <v>87</v>
      </c>
      <c r="L2" s="9" t="s">
        <v>7</v>
      </c>
      <c r="M2" s="9" t="s">
        <v>141</v>
      </c>
      <c r="N2" s="9" t="s">
        <v>87</v>
      </c>
      <c r="O2" s="9" t="s">
        <v>7</v>
      </c>
      <c r="P2" s="9" t="s">
        <v>141</v>
      </c>
      <c r="Q2" s="9" t="s">
        <v>87</v>
      </c>
      <c r="R2" s="2"/>
      <c r="S2" s="2" t="s">
        <v>8</v>
      </c>
      <c r="T2" s="2" t="s">
        <v>9</v>
      </c>
      <c r="U2" s="2" t="s">
        <v>10</v>
      </c>
      <c r="V2" s="2"/>
      <c r="W2" s="2" t="s">
        <v>4</v>
      </c>
      <c r="X2" s="2" t="s">
        <v>5</v>
      </c>
      <c r="AB2" t="s">
        <v>79</v>
      </c>
      <c r="AG2" t="s">
        <v>79</v>
      </c>
    </row>
    <row r="3" spans="1:36" ht="12.75">
      <c r="A3" s="9" t="s">
        <v>74</v>
      </c>
      <c r="B3" s="2"/>
      <c r="C3" s="2"/>
      <c r="D3" s="2"/>
      <c r="E3" s="2"/>
      <c r="F3" s="2"/>
      <c r="G3" s="2"/>
      <c r="I3" s="2"/>
      <c r="J3" s="2"/>
      <c r="L3" s="2"/>
      <c r="M3" s="2"/>
      <c r="O3" s="2"/>
      <c r="P3" s="2"/>
      <c r="R3" s="2"/>
      <c r="S3" s="2"/>
      <c r="T3" s="2"/>
      <c r="U3" s="2"/>
      <c r="V3" s="2"/>
      <c r="W3" s="2"/>
      <c r="X3" s="2"/>
      <c r="AB3" s="1" t="s">
        <v>80</v>
      </c>
      <c r="AD3">
        <f>CONVERT(AC8,"m","ft")</f>
        <v>0.36089238845144356</v>
      </c>
      <c r="AG3" s="1" t="s">
        <v>86</v>
      </c>
      <c r="AJ3">
        <f>CONVERT(AH8,"m","ft")</f>
        <v>0.1968503937007874</v>
      </c>
    </row>
    <row r="4" spans="1:36" ht="12.75">
      <c r="A4" s="2">
        <v>5</v>
      </c>
      <c r="B4" s="2">
        <v>6934971.3791</v>
      </c>
      <c r="C4" s="2">
        <v>2125014.69893</v>
      </c>
      <c r="D4" s="2">
        <v>1383.4830000000002</v>
      </c>
      <c r="E4" s="2" t="s">
        <v>11</v>
      </c>
      <c r="F4" s="2">
        <v>0.6</v>
      </c>
      <c r="G4" s="2">
        <f>CONVERT(F4,"ft","m")</f>
        <v>0.18288</v>
      </c>
      <c r="H4" s="2">
        <f>IF(G4&lt;=$AC$17,$AD$17,IF(AND(G4&gt;=$AC$18,G4&lt;=$AC$19),$AD$18,IF(AND(G4&gt;=$AC$20,G4&lt;=$AC$21),$AD$20,IF(AND(G4&gt;=$AC$22,G4&lt;=$AC$23),$AD$22,IF(G4&gt;=$AC$24,$AD$24,"na")))))</f>
        <v>1</v>
      </c>
      <c r="I4" s="6">
        <v>0.394356968</v>
      </c>
      <c r="J4" s="2">
        <f>CONVERT(I4,"ft","m")</f>
        <v>0.1202000038464</v>
      </c>
      <c r="K4" s="2">
        <f>IF(J4&lt;=$AC$17,$AD$17,IF(AND(J4&gt;=$AC$18,J4&lt;=$AC$19),$AD$18,IF(AND(J4&gt;=$AC$20,J4&lt;=$AC$21),$AD$20,IF(AND(J4&gt;=$AC$22,J4&lt;=$AC$23),$AD$22,IF(J4&gt;=$AC$24,$AD$24,"na")))))</f>
        <v>1</v>
      </c>
      <c r="L4" s="2">
        <v>0</v>
      </c>
      <c r="M4" s="2">
        <f>CONVERT(L4,"ft","m")</f>
        <v>0</v>
      </c>
      <c r="N4" s="2">
        <f>IF(M4&lt;=$AC$8,$AD$8,IF(AND(M4&gt;=$AC$9,M4&lt;=$AC$10),$AD$10,IF(M4&gt;=AC$11,AD$11,"na")))</f>
        <v>1</v>
      </c>
      <c r="O4" s="7">
        <v>0.01968504</v>
      </c>
      <c r="P4" s="2">
        <f>CONVERT(O4,"ft","m")</f>
        <v>0.006000000192</v>
      </c>
      <c r="Q4" s="2">
        <f>IF(P4&lt;=$AC$8,$AD$8,IF(AND(P4&gt;=$AC$9,P4&lt;=$AC$10),$AD$10,IF(P4&gt;=AF$11,AG$11,"na")))</f>
        <v>1</v>
      </c>
      <c r="R4" s="2"/>
      <c r="S4" s="5">
        <v>39953</v>
      </c>
      <c r="T4" s="2" t="s">
        <v>12</v>
      </c>
      <c r="U4" s="2">
        <v>55</v>
      </c>
      <c r="V4" s="2"/>
      <c r="W4" s="2">
        <f>B4/3.28084</f>
        <v>2113779.2087087454</v>
      </c>
      <c r="X4" s="2">
        <f>C4/3.28084</f>
        <v>647704.4595073212</v>
      </c>
      <c r="Y4">
        <f>D4/3.28084</f>
        <v>421.6856049060607</v>
      </c>
      <c r="AD4">
        <f>CONVERT(AC10,"m","ft")</f>
        <v>0.8202099737532809</v>
      </c>
      <c r="AJ4">
        <f>CONVERT(AH10,"m","ft")</f>
        <v>0.9186351706036747</v>
      </c>
    </row>
    <row r="5" spans="1:33" ht="12.75">
      <c r="A5" s="2">
        <v>10</v>
      </c>
      <c r="B5" s="2">
        <v>6935024.68481</v>
      </c>
      <c r="C5" s="2">
        <v>2125002.1054</v>
      </c>
      <c r="D5" s="2">
        <v>1383.4910000000002</v>
      </c>
      <c r="E5" s="2" t="s">
        <v>13</v>
      </c>
      <c r="F5" s="2">
        <v>0.9</v>
      </c>
      <c r="G5" s="2">
        <f>CONVERT(F5,"ft","m")</f>
        <v>0.27432</v>
      </c>
      <c r="H5" s="2">
        <f aca="true" t="shared" si="0" ref="H5:H19">IF(G5&lt;=$AC$17,$AD$17,IF(AND(G5&gt;=$AC$18,G5&lt;=$AC$19),$AD$18,IF(AND(G5&gt;=$AC$20,G5&lt;=$AC$21),$AD$20,IF(AND(G5&gt;=$AC$22,G5&lt;=$AC$23),$AD$22,IF(G5&gt;=$AC$24,$AD$24,"na")))))</f>
        <v>1</v>
      </c>
      <c r="I5" s="6">
        <v>0.403215236</v>
      </c>
      <c r="J5" s="2">
        <f>CONVERT(I5,"ft","m")</f>
        <v>0.12290000393279998</v>
      </c>
      <c r="K5" s="2">
        <f aca="true" t="shared" si="1" ref="K5:K19">IF(J5&lt;=$AC$17,$AD$17,IF(AND(J5&gt;=$AC$18,J5&lt;=$AC$19),$AD$18,IF(AND(J5&gt;=$AC$20,J5&lt;=$AC$21),$AD$20,IF(AND(J5&gt;=$AC$22,J5&lt;=$AC$23),$AD$22,IF(J5&gt;=$AC$24,$AD$24,"na")))))</f>
        <v>1</v>
      </c>
      <c r="L5" s="2">
        <v>0.1</v>
      </c>
      <c r="M5" s="2">
        <f>CONVERT(L5,"ft","m")</f>
        <v>0.03048</v>
      </c>
      <c r="N5" s="2">
        <f aca="true" t="shared" si="2" ref="N5:N19">IF(M5&lt;=$AC$8,$AD$8,IF(AND(M5&gt;=$AC$9,M5&lt;=$AC$10),$AD$10,IF(M5&gt;=AC$11,AD$11,"na")))</f>
        <v>1</v>
      </c>
      <c r="O5" s="7">
        <v>0.28215224</v>
      </c>
      <c r="P5" s="2">
        <f>CONVERT(O5,"ft","m")</f>
        <v>0.086000002752</v>
      </c>
      <c r="Q5" s="2">
        <f aca="true" t="shared" si="3" ref="Q5:Q19">IF(P5&lt;=$AC$8,$AD$8,IF(AND(P5&gt;=$AC$9,P5&lt;=$AC$10),$AD$10,IF(P5&gt;=AF$11,AG$11,"na")))</f>
        <v>1</v>
      </c>
      <c r="R5" s="2"/>
      <c r="S5" s="5">
        <v>39953</v>
      </c>
      <c r="T5" s="2" t="s">
        <v>12</v>
      </c>
      <c r="U5" s="2">
        <v>55</v>
      </c>
      <c r="V5" s="2"/>
      <c r="W5" s="2">
        <f aca="true" t="shared" si="4" ref="W5:Y18">B5/3.28084</f>
        <v>2113795.4562886334</v>
      </c>
      <c r="X5" s="2">
        <f>C5/3.28084</f>
        <v>647700.6209995</v>
      </c>
      <c r="Y5">
        <f>D5/3.28084</f>
        <v>421.68804330598266</v>
      </c>
      <c r="AB5" t="s">
        <v>81</v>
      </c>
      <c r="AG5" t="s">
        <v>81</v>
      </c>
    </row>
    <row r="6" spans="1:33" ht="12.75">
      <c r="A6" s="2">
        <v>11</v>
      </c>
      <c r="B6" s="2">
        <v>6935033.27254</v>
      </c>
      <c r="C6" s="2">
        <v>2125002.89052</v>
      </c>
      <c r="D6" s="2">
        <v>1383.3480000000002</v>
      </c>
      <c r="E6" s="2" t="s">
        <v>14</v>
      </c>
      <c r="F6" s="2">
        <v>1.3</v>
      </c>
      <c r="G6" s="2">
        <f>CONVERT(F6,"ft","m")</f>
        <v>0.39624</v>
      </c>
      <c r="H6" s="2">
        <f t="shared" si="0"/>
        <v>1</v>
      </c>
      <c r="I6" s="6">
        <v>0.8864829679999999</v>
      </c>
      <c r="J6" s="2">
        <f>CONVERT(I6,"ft","m")</f>
        <v>0.2702000086464</v>
      </c>
      <c r="K6" s="2">
        <f t="shared" si="1"/>
        <v>1</v>
      </c>
      <c r="L6" s="2">
        <v>0.17</v>
      </c>
      <c r="M6" s="2">
        <f>CONVERT(L6,"ft","m")</f>
        <v>0.05181600000000001</v>
      </c>
      <c r="N6" s="2">
        <f t="shared" si="2"/>
        <v>1</v>
      </c>
      <c r="O6" s="7">
        <v>0.305774288</v>
      </c>
      <c r="P6" s="2">
        <f>CONVERT(O6,"ft","m")</f>
        <v>0.0932000029824</v>
      </c>
      <c r="Q6" s="2">
        <f t="shared" si="3"/>
        <v>1</v>
      </c>
      <c r="R6" s="2"/>
      <c r="S6" s="5">
        <v>39953</v>
      </c>
      <c r="T6" s="2" t="s">
        <v>12</v>
      </c>
      <c r="U6" s="2">
        <v>55</v>
      </c>
      <c r="V6" s="2"/>
      <c r="W6" s="2">
        <f t="shared" si="4"/>
        <v>2113798.073828654</v>
      </c>
      <c r="X6" s="2">
        <f t="shared" si="4"/>
        <v>647700.8603040684</v>
      </c>
      <c r="Y6">
        <f t="shared" si="4"/>
        <v>421.64445690737745</v>
      </c>
      <c r="AB6" t="s">
        <v>82</v>
      </c>
      <c r="AG6" t="s">
        <v>82</v>
      </c>
    </row>
    <row r="7" spans="1:35" ht="12.75">
      <c r="A7" s="2">
        <v>15</v>
      </c>
      <c r="B7" s="2">
        <v>6935062.18246</v>
      </c>
      <c r="C7" s="2">
        <v>2125000.40878</v>
      </c>
      <c r="D7" s="2">
        <v>1382.613</v>
      </c>
      <c r="E7" s="2" t="s">
        <v>15</v>
      </c>
      <c r="F7" s="2">
        <v>1.7</v>
      </c>
      <c r="G7" s="2">
        <f>CONVERT(F7,"ft","m")</f>
        <v>0.51816</v>
      </c>
      <c r="H7" s="2">
        <f t="shared" si="0"/>
        <v>1</v>
      </c>
      <c r="I7" s="6">
        <v>1.704068296</v>
      </c>
      <c r="J7" s="2">
        <f>CONVERT(I7,"ft","m")</f>
        <v>0.5194000166208</v>
      </c>
      <c r="K7" s="2">
        <f t="shared" si="1"/>
        <v>1</v>
      </c>
      <c r="L7" s="2">
        <v>0.07</v>
      </c>
      <c r="M7" s="2">
        <f>CONVERT(L7,"ft","m")</f>
        <v>0.021336000000000004</v>
      </c>
      <c r="N7" s="2">
        <f t="shared" si="2"/>
        <v>1</v>
      </c>
      <c r="O7" s="7">
        <v>0.25492126800000003</v>
      </c>
      <c r="P7" s="2">
        <f>CONVERT(O7,"ft","m")</f>
        <v>0.07770000248640001</v>
      </c>
      <c r="Q7" s="2">
        <f t="shared" si="3"/>
        <v>1</v>
      </c>
      <c r="R7" s="2"/>
      <c r="S7" s="5">
        <v>39953</v>
      </c>
      <c r="T7" s="2" t="s">
        <v>12</v>
      </c>
      <c r="U7" s="2">
        <v>55</v>
      </c>
      <c r="V7" s="2"/>
      <c r="W7" s="2">
        <f t="shared" si="4"/>
        <v>2113806.885571988</v>
      </c>
      <c r="X7" s="2">
        <f t="shared" si="4"/>
        <v>647700.1038697407</v>
      </c>
      <c r="Y7">
        <f t="shared" si="4"/>
        <v>421.4204289145463</v>
      </c>
      <c r="AB7">
        <v>1</v>
      </c>
      <c r="AC7">
        <v>0</v>
      </c>
      <c r="AD7">
        <v>1</v>
      </c>
      <c r="AG7">
        <v>1</v>
      </c>
      <c r="AH7">
        <v>0</v>
      </c>
      <c r="AI7">
        <v>1</v>
      </c>
    </row>
    <row r="8" spans="1:35" ht="12.75">
      <c r="A8" s="2">
        <v>16</v>
      </c>
      <c r="B8" s="2">
        <v>6935062.50195</v>
      </c>
      <c r="C8" s="2">
        <v>2124995.64667</v>
      </c>
      <c r="D8" s="2">
        <v>1383.3110000000001</v>
      </c>
      <c r="E8" s="2" t="s">
        <v>16</v>
      </c>
      <c r="F8" s="2">
        <v>1.1</v>
      </c>
      <c r="G8" s="2">
        <f>CONVERT(F8,"ft","m")</f>
        <v>0.33528</v>
      </c>
      <c r="H8" s="2">
        <f t="shared" si="0"/>
        <v>1</v>
      </c>
      <c r="I8" s="6">
        <v>1.024934416</v>
      </c>
      <c r="J8" s="2">
        <f>CONVERT(I8,"ft","m")</f>
        <v>0.3124000099968</v>
      </c>
      <c r="K8" s="2">
        <f t="shared" si="1"/>
        <v>1</v>
      </c>
      <c r="L8" s="2">
        <v>0</v>
      </c>
      <c r="M8" s="2">
        <f>CONVERT(L8,"ft","m")</f>
        <v>0</v>
      </c>
      <c r="N8" s="2">
        <f t="shared" si="2"/>
        <v>1</v>
      </c>
      <c r="O8" s="7">
        <v>0.07874016</v>
      </c>
      <c r="P8" s="2">
        <f>CONVERT(O8,"ft","m")</f>
        <v>0.024000000768</v>
      </c>
      <c r="Q8" s="2">
        <f t="shared" si="3"/>
        <v>1</v>
      </c>
      <c r="R8" s="2"/>
      <c r="S8" s="5">
        <v>39953</v>
      </c>
      <c r="T8" s="2" t="s">
        <v>12</v>
      </c>
      <c r="U8" s="2">
        <v>55</v>
      </c>
      <c r="V8" s="2"/>
      <c r="W8" s="2">
        <f t="shared" si="4"/>
        <v>2113806.9829525365</v>
      </c>
      <c r="X8" s="2">
        <f t="shared" si="4"/>
        <v>647698.6523786592</v>
      </c>
      <c r="Y8">
        <f t="shared" si="4"/>
        <v>421.6331793077383</v>
      </c>
      <c r="AB8">
        <v>2</v>
      </c>
      <c r="AC8">
        <v>0.11</v>
      </c>
      <c r="AD8">
        <v>1</v>
      </c>
      <c r="AG8">
        <v>2</v>
      </c>
      <c r="AH8">
        <v>0.06</v>
      </c>
      <c r="AI8">
        <v>1</v>
      </c>
    </row>
    <row r="9" spans="1:35" ht="12.75">
      <c r="A9" s="2">
        <v>19</v>
      </c>
      <c r="B9" s="2">
        <v>6934955.94591</v>
      </c>
      <c r="C9" s="2">
        <v>2125015.72905</v>
      </c>
      <c r="D9" s="2">
        <v>1383.3760000000002</v>
      </c>
      <c r="E9" s="2" t="s">
        <v>17</v>
      </c>
      <c r="F9" s="2">
        <v>0.7</v>
      </c>
      <c r="G9" s="2">
        <f>CONVERT(F9,"ft","m")</f>
        <v>0.21335999999999997</v>
      </c>
      <c r="H9" s="2">
        <f t="shared" si="0"/>
        <v>1</v>
      </c>
      <c r="I9" s="6">
        <v>0.79724412</v>
      </c>
      <c r="J9" s="2">
        <f>CONVERT(I9,"ft","m")</f>
        <v>0.24300000777600003</v>
      </c>
      <c r="K9" s="2">
        <f t="shared" si="1"/>
        <v>1</v>
      </c>
      <c r="L9" s="4">
        <v>0.02</v>
      </c>
      <c r="M9" s="2">
        <f>CONVERT(L9,"ft","m")</f>
        <v>0.006096</v>
      </c>
      <c r="N9" s="2">
        <f t="shared" si="2"/>
        <v>1</v>
      </c>
      <c r="O9" s="7">
        <v>0.17060367999999998</v>
      </c>
      <c r="P9" s="2">
        <f>CONVERT(O9,"ft","m")</f>
        <v>0.05200000166399999</v>
      </c>
      <c r="Q9" s="2">
        <f t="shared" si="3"/>
        <v>1</v>
      </c>
      <c r="R9" s="2"/>
      <c r="S9" s="5">
        <v>39953</v>
      </c>
      <c r="T9" s="2" t="s">
        <v>12</v>
      </c>
      <c r="U9" s="2">
        <v>55</v>
      </c>
      <c r="V9" s="2"/>
      <c r="W9" s="2">
        <f t="shared" si="4"/>
        <v>2113774.504672584</v>
      </c>
      <c r="X9" s="2">
        <f t="shared" si="4"/>
        <v>647704.7734878873</v>
      </c>
      <c r="Y9">
        <f t="shared" si="4"/>
        <v>421.65299130710434</v>
      </c>
      <c r="AB9">
        <v>3</v>
      </c>
      <c r="AC9">
        <v>0.1101</v>
      </c>
      <c r="AD9">
        <v>0.1</v>
      </c>
      <c r="AG9">
        <v>3</v>
      </c>
      <c r="AH9">
        <v>0.0601</v>
      </c>
      <c r="AI9">
        <v>0.1</v>
      </c>
    </row>
    <row r="10" spans="1:35" ht="12.75">
      <c r="A10" s="2">
        <v>12</v>
      </c>
      <c r="B10" s="2">
        <v>6935042.47154</v>
      </c>
      <c r="C10" s="2">
        <v>2125003.68005</v>
      </c>
      <c r="D10" s="2">
        <v>1383.2830000000001</v>
      </c>
      <c r="E10" s="2" t="s">
        <v>18</v>
      </c>
      <c r="F10" s="2">
        <v>1.1</v>
      </c>
      <c r="G10" s="2">
        <f>CONVERT(F10,"ft","m")</f>
        <v>0.33528</v>
      </c>
      <c r="H10" s="2">
        <f t="shared" si="0"/>
        <v>1</v>
      </c>
      <c r="I10" s="6">
        <v>1.0774278560000001</v>
      </c>
      <c r="J10" s="2">
        <f>CONVERT(I10,"ft","m")</f>
        <v>0.3284000105088</v>
      </c>
      <c r="K10" s="2">
        <f t="shared" si="1"/>
        <v>1</v>
      </c>
      <c r="L10" s="13">
        <v>0</v>
      </c>
      <c r="M10" s="2">
        <f>CONVERT(L10,"ft","m")</f>
        <v>0</v>
      </c>
      <c r="N10" s="2">
        <f t="shared" si="2"/>
        <v>1</v>
      </c>
      <c r="O10" s="7">
        <v>0.47080053999999993</v>
      </c>
      <c r="P10" s="2">
        <f>CONVERT(O10,"ft","m")</f>
        <v>0.143500004592</v>
      </c>
      <c r="Q10" s="13">
        <f>IF(P10&lt;=$AC$8,$AD$8,IF(AND(P10&gt;=$AC$9,P10&lt;=$AC$10),$AD$10,IF(P10&gt;=AF$11,AG$11,"na")))</f>
        <v>0.1</v>
      </c>
      <c r="R10" s="2"/>
      <c r="S10" s="5">
        <v>39953</v>
      </c>
      <c r="T10" s="2" t="s">
        <v>12</v>
      </c>
      <c r="U10" s="2">
        <v>55</v>
      </c>
      <c r="V10" s="2"/>
      <c r="W10" s="2">
        <f t="shared" si="4"/>
        <v>2113800.877683764</v>
      </c>
      <c r="X10" s="2">
        <f t="shared" si="4"/>
        <v>647701.1009528048</v>
      </c>
      <c r="Y10">
        <f t="shared" si="4"/>
        <v>421.6246449080114</v>
      </c>
      <c r="AB10">
        <v>4</v>
      </c>
      <c r="AC10">
        <v>0.25</v>
      </c>
      <c r="AD10">
        <v>0.1</v>
      </c>
      <c r="AG10">
        <v>4</v>
      </c>
      <c r="AH10">
        <v>0.28</v>
      </c>
      <c r="AI10">
        <v>0.1</v>
      </c>
    </row>
    <row r="11" spans="1:35" ht="12.75">
      <c r="A11" s="2">
        <v>14</v>
      </c>
      <c r="B11" s="2">
        <v>6935047.37781</v>
      </c>
      <c r="C11" s="2">
        <v>2125017.99893</v>
      </c>
      <c r="D11" s="2">
        <v>1383.6770000000001</v>
      </c>
      <c r="E11" s="2" t="s">
        <v>19</v>
      </c>
      <c r="F11" s="2">
        <v>0.7</v>
      </c>
      <c r="G11" s="2">
        <f>CONVERT(F11,"ft","m")</f>
        <v>0.21335999999999997</v>
      </c>
      <c r="H11" s="2">
        <f t="shared" si="0"/>
        <v>1</v>
      </c>
      <c r="I11" s="6">
        <v>0.691272988</v>
      </c>
      <c r="J11" s="2">
        <f>CONVERT(I11,"ft","m")</f>
        <v>0.2107000067424</v>
      </c>
      <c r="K11" s="2">
        <f t="shared" si="1"/>
        <v>1</v>
      </c>
      <c r="L11" s="13">
        <v>0.54</v>
      </c>
      <c r="M11" s="2">
        <f>CONVERT(L11,"ft","m")</f>
        <v>0.164592</v>
      </c>
      <c r="N11" s="2">
        <f t="shared" si="2"/>
        <v>0.1</v>
      </c>
      <c r="O11" s="7">
        <v>0.532480332</v>
      </c>
      <c r="P11" s="2">
        <f>CONVERT(O11,"ft","m")</f>
        <v>0.16230000519360002</v>
      </c>
      <c r="Q11" s="13">
        <f t="shared" si="3"/>
        <v>0.1</v>
      </c>
      <c r="R11" s="2"/>
      <c r="S11" s="5">
        <v>39953</v>
      </c>
      <c r="T11" s="2" t="s">
        <v>12</v>
      </c>
      <c r="U11" s="2">
        <v>55</v>
      </c>
      <c r="V11" s="2"/>
      <c r="W11" s="2">
        <f t="shared" si="4"/>
        <v>2113802.373114812</v>
      </c>
      <c r="X11" s="2">
        <f t="shared" si="4"/>
        <v>647705.465347289</v>
      </c>
      <c r="Y11">
        <f t="shared" si="4"/>
        <v>421.7447361041685</v>
      </c>
      <c r="AB11">
        <v>5</v>
      </c>
      <c r="AC11">
        <v>0.2501</v>
      </c>
      <c r="AD11">
        <v>0</v>
      </c>
      <c r="AG11">
        <v>5</v>
      </c>
      <c r="AH11">
        <v>0.2801</v>
      </c>
      <c r="AI11">
        <v>0</v>
      </c>
    </row>
    <row r="12" spans="1:35" ht="12.75">
      <c r="A12" s="2">
        <v>13</v>
      </c>
      <c r="B12" s="2">
        <v>6935039.92173</v>
      </c>
      <c r="C12" s="2">
        <v>2125021.42989</v>
      </c>
      <c r="D12" s="2">
        <v>1383.9130000000002</v>
      </c>
      <c r="E12" s="2" t="s">
        <v>20</v>
      </c>
      <c r="F12" s="2">
        <v>0.5</v>
      </c>
      <c r="G12" s="2">
        <f>CONVERT(F12,"ft","m")</f>
        <v>0.1524</v>
      </c>
      <c r="H12" s="2">
        <f t="shared" si="0"/>
        <v>1</v>
      </c>
      <c r="I12" s="6">
        <v>0.46850395200000006</v>
      </c>
      <c r="J12" s="2">
        <f>CONVERT(I12,"ft","m")</f>
        <v>0.14280000456960001</v>
      </c>
      <c r="K12" s="2">
        <f t="shared" si="1"/>
        <v>1</v>
      </c>
      <c r="L12" s="13">
        <v>0.45</v>
      </c>
      <c r="M12" s="2">
        <f>CONVERT(L12,"ft","m")</f>
        <v>0.13716</v>
      </c>
      <c r="N12" s="2">
        <f t="shared" si="2"/>
        <v>0.1</v>
      </c>
      <c r="O12" s="7">
        <v>0.605971148</v>
      </c>
      <c r="P12" s="2">
        <f>CONVERT(O12,"ft","m")</f>
        <v>0.18470000591039998</v>
      </c>
      <c r="Q12" s="13">
        <f t="shared" si="3"/>
        <v>0.1</v>
      </c>
      <c r="R12" s="2"/>
      <c r="S12" s="5">
        <v>39953</v>
      </c>
      <c r="T12" s="2" t="s">
        <v>12</v>
      </c>
      <c r="U12" s="2">
        <v>55</v>
      </c>
      <c r="V12" s="2"/>
      <c r="W12" s="2">
        <f t="shared" si="4"/>
        <v>2113800.100501701</v>
      </c>
      <c r="X12" s="2">
        <f t="shared" si="4"/>
        <v>647706.5111038636</v>
      </c>
      <c r="Y12">
        <f t="shared" si="4"/>
        <v>421.81666890186665</v>
      </c>
      <c r="AB12">
        <v>6</v>
      </c>
      <c r="AC12">
        <v>0.3</v>
      </c>
      <c r="AD12">
        <v>0</v>
      </c>
      <c r="AG12">
        <v>6</v>
      </c>
      <c r="AH12">
        <v>0.3</v>
      </c>
      <c r="AI12">
        <v>0</v>
      </c>
    </row>
    <row r="13" spans="1:33" ht="12.75">
      <c r="A13" s="2">
        <v>7</v>
      </c>
      <c r="B13" s="2">
        <v>6934996.02691</v>
      </c>
      <c r="C13" s="2">
        <v>2125018.61575</v>
      </c>
      <c r="D13" s="2">
        <v>1383.855</v>
      </c>
      <c r="E13" s="2" t="s">
        <v>21</v>
      </c>
      <c r="F13" s="2">
        <v>0.4</v>
      </c>
      <c r="G13" s="2">
        <f>CONVERT(F13,"ft","m")</f>
        <v>0.12192</v>
      </c>
      <c r="H13" s="2">
        <f t="shared" si="0"/>
        <v>1</v>
      </c>
      <c r="I13" s="6">
        <v>0.31036746400000004</v>
      </c>
      <c r="J13" s="2">
        <f>CONVERT(I13,"ft","m")</f>
        <v>0.09460000302720001</v>
      </c>
      <c r="K13" s="2">
        <f t="shared" si="1"/>
        <v>1</v>
      </c>
      <c r="L13" s="4">
        <v>0.25</v>
      </c>
      <c r="M13" s="2">
        <f>CONVERT(L13,"ft","m")</f>
        <v>0.0762</v>
      </c>
      <c r="N13" s="2">
        <f t="shared" si="2"/>
        <v>1</v>
      </c>
      <c r="O13" s="7">
        <v>0.173556436</v>
      </c>
      <c r="P13" s="2">
        <f>CONVERT(O13,"ft","m")</f>
        <v>0.0529000016928</v>
      </c>
      <c r="Q13" s="2">
        <f t="shared" si="3"/>
        <v>1</v>
      </c>
      <c r="R13" s="2"/>
      <c r="S13" s="5">
        <v>39953</v>
      </c>
      <c r="T13" s="2" t="s">
        <v>12</v>
      </c>
      <c r="U13" s="2">
        <v>55</v>
      </c>
      <c r="V13" s="2"/>
      <c r="W13" s="2">
        <f t="shared" si="4"/>
        <v>2113786.7213609926</v>
      </c>
      <c r="X13" s="2">
        <f t="shared" si="4"/>
        <v>647705.653354019</v>
      </c>
      <c r="Y13">
        <f t="shared" si="4"/>
        <v>421.79899050243233</v>
      </c>
      <c r="AB13" t="s">
        <v>83</v>
      </c>
      <c r="AG13" t="s">
        <v>83</v>
      </c>
    </row>
    <row r="14" spans="1:33" ht="12.75">
      <c r="A14" s="2">
        <v>9</v>
      </c>
      <c r="B14" s="2">
        <v>6935026.02477</v>
      </c>
      <c r="C14" s="2">
        <v>2125020.45078</v>
      </c>
      <c r="D14" s="2">
        <v>1383.9260000000002</v>
      </c>
      <c r="E14" s="2" t="s">
        <v>22</v>
      </c>
      <c r="F14" s="2">
        <v>0.6</v>
      </c>
      <c r="G14" s="2">
        <f>CONVERT(F14,"ft","m")</f>
        <v>0.18288</v>
      </c>
      <c r="H14" s="2">
        <f t="shared" si="0"/>
        <v>1</v>
      </c>
      <c r="I14" s="6">
        <v>0.40846458</v>
      </c>
      <c r="J14" s="2">
        <f>CONVERT(I14,"ft","m")</f>
        <v>0.12450000398400002</v>
      </c>
      <c r="K14" s="2">
        <f t="shared" si="1"/>
        <v>1</v>
      </c>
      <c r="L14" s="13">
        <v>-0.13</v>
      </c>
      <c r="M14" s="2">
        <f>CONVERT(L14,"ft","m")</f>
        <v>-0.039624</v>
      </c>
      <c r="N14" s="2">
        <f t="shared" si="2"/>
        <v>1</v>
      </c>
      <c r="O14" s="7">
        <v>0.581364848</v>
      </c>
      <c r="P14" s="2">
        <f>CONVERT(O14,"ft","m")</f>
        <v>0.1772000056704</v>
      </c>
      <c r="Q14" s="13">
        <f t="shared" si="3"/>
        <v>0.1</v>
      </c>
      <c r="R14" s="2"/>
      <c r="S14" s="5">
        <v>39953</v>
      </c>
      <c r="T14" s="2" t="s">
        <v>12</v>
      </c>
      <c r="U14" s="2">
        <v>55</v>
      </c>
      <c r="V14" s="2"/>
      <c r="W14" s="2">
        <f t="shared" si="4"/>
        <v>2113795.8647084283</v>
      </c>
      <c r="X14" s="2">
        <f t="shared" si="4"/>
        <v>647706.2126711452</v>
      </c>
      <c r="Y14">
        <f t="shared" si="4"/>
        <v>421.82063130173987</v>
      </c>
      <c r="AB14" t="s">
        <v>84</v>
      </c>
      <c r="AG14" t="s">
        <v>84</v>
      </c>
    </row>
    <row r="15" spans="1:33" ht="12.75">
      <c r="A15" s="2">
        <v>3</v>
      </c>
      <c r="B15" s="2">
        <v>6934958.64537</v>
      </c>
      <c r="C15" s="2">
        <v>2125026.94636</v>
      </c>
      <c r="D15" s="2">
        <v>1383.3860000000002</v>
      </c>
      <c r="E15" s="2" t="s">
        <v>23</v>
      </c>
      <c r="F15" s="2">
        <v>0.9</v>
      </c>
      <c r="G15" s="2">
        <f>CONVERT(F15,"ft","m")</f>
        <v>0.27432</v>
      </c>
      <c r="H15" s="2">
        <f t="shared" si="0"/>
        <v>1</v>
      </c>
      <c r="I15" s="6">
        <v>0.8986220759999999</v>
      </c>
      <c r="J15" s="2">
        <f>CONVERT(I15,"ft","m")</f>
        <v>0.2739000087648</v>
      </c>
      <c r="K15" s="2">
        <f t="shared" si="1"/>
        <v>1</v>
      </c>
      <c r="L15" s="4">
        <v>0.29</v>
      </c>
      <c r="M15" s="2">
        <f>CONVERT(L15,"ft","m")</f>
        <v>0.08839199999999998</v>
      </c>
      <c r="N15" s="2">
        <f t="shared" si="2"/>
        <v>1</v>
      </c>
      <c r="O15" s="7">
        <v>0.251968512</v>
      </c>
      <c r="P15" s="2">
        <f>CONVERT(O15,"ft","m")</f>
        <v>0.07680000245759999</v>
      </c>
      <c r="Q15" s="2">
        <f t="shared" si="3"/>
        <v>1</v>
      </c>
      <c r="R15" s="2"/>
      <c r="S15" s="5">
        <v>39953</v>
      </c>
      <c r="T15" s="2" t="s">
        <v>12</v>
      </c>
      <c r="U15" s="2">
        <v>55</v>
      </c>
      <c r="V15" s="2"/>
      <c r="W15" s="2">
        <f t="shared" si="4"/>
        <v>2113775.3274679654</v>
      </c>
      <c r="X15" s="2">
        <f t="shared" si="4"/>
        <v>647708.1925238658</v>
      </c>
      <c r="Y15">
        <f t="shared" si="4"/>
        <v>421.6560393070068</v>
      </c>
      <c r="AB15" t="s">
        <v>82</v>
      </c>
      <c r="AG15" t="s">
        <v>82</v>
      </c>
    </row>
    <row r="16" spans="1:35" ht="12.75">
      <c r="A16" s="2">
        <v>1</v>
      </c>
      <c r="B16" s="2">
        <v>6934834.79939</v>
      </c>
      <c r="C16" s="2">
        <v>2125048.21312</v>
      </c>
      <c r="D16" s="2">
        <v>1383.0910000000001</v>
      </c>
      <c r="E16" s="2" t="s">
        <v>24</v>
      </c>
      <c r="F16" s="2">
        <v>0.6</v>
      </c>
      <c r="G16" s="2">
        <f>CONVERT(F16,"ft","m")</f>
        <v>0.18288</v>
      </c>
      <c r="H16" s="2">
        <f t="shared" si="0"/>
        <v>1</v>
      </c>
      <c r="I16" s="6">
        <v>0.59547246</v>
      </c>
      <c r="J16" s="2">
        <f>CONVERT(I16,"ft","m")</f>
        <v>0.181500005808</v>
      </c>
      <c r="K16" s="2">
        <f t="shared" si="1"/>
        <v>1</v>
      </c>
      <c r="L16" s="4">
        <v>-0.02</v>
      </c>
      <c r="M16" s="2">
        <f>CONVERT(L16,"ft","m")</f>
        <v>-0.006096</v>
      </c>
      <c r="N16" s="2">
        <f t="shared" si="2"/>
        <v>1</v>
      </c>
      <c r="O16" s="7">
        <v>0.062664044</v>
      </c>
      <c r="P16" s="2">
        <f>CONVERT(O16,"ft","m")</f>
        <v>0.019100000611200003</v>
      </c>
      <c r="Q16" s="2">
        <f t="shared" si="3"/>
        <v>1</v>
      </c>
      <c r="R16" s="2"/>
      <c r="S16" s="5">
        <v>39953</v>
      </c>
      <c r="T16" s="2" t="s">
        <v>12</v>
      </c>
      <c r="U16" s="2">
        <v>55</v>
      </c>
      <c r="V16" s="2"/>
      <c r="W16" s="2">
        <f t="shared" si="4"/>
        <v>2113737.5792144695</v>
      </c>
      <c r="X16" s="2">
        <f t="shared" si="4"/>
        <v>647714.6746321064</v>
      </c>
      <c r="Y16">
        <f t="shared" si="4"/>
        <v>421.5661233098841</v>
      </c>
      <c r="AB16">
        <v>1</v>
      </c>
      <c r="AC16">
        <v>0</v>
      </c>
      <c r="AD16">
        <v>0</v>
      </c>
      <c r="AG16">
        <v>1</v>
      </c>
      <c r="AH16">
        <v>0</v>
      </c>
      <c r="AI16">
        <v>0</v>
      </c>
    </row>
    <row r="17" spans="1:35" ht="12.75">
      <c r="A17" s="2">
        <v>4</v>
      </c>
      <c r="B17" s="2">
        <v>6934959.67313</v>
      </c>
      <c r="C17" s="2">
        <v>2125018.94258</v>
      </c>
      <c r="D17" s="2">
        <v>1383.1570000000002</v>
      </c>
      <c r="E17" s="2" t="s">
        <v>25</v>
      </c>
      <c r="F17" s="2">
        <v>1.1</v>
      </c>
      <c r="G17" s="2">
        <f>CONVERT(F17,"ft","m")</f>
        <v>0.33528</v>
      </c>
      <c r="H17" s="2">
        <f t="shared" si="0"/>
        <v>1</v>
      </c>
      <c r="I17" s="6">
        <v>1.076771688</v>
      </c>
      <c r="J17" s="2">
        <f>CONVERT(I17,"ft","m")</f>
        <v>0.3282000105024</v>
      </c>
      <c r="K17" s="2">
        <f t="shared" si="1"/>
        <v>1</v>
      </c>
      <c r="L17" s="4">
        <v>0.09</v>
      </c>
      <c r="M17" s="2">
        <f>CONVERT(L17,"ft","m")</f>
        <v>0.027432</v>
      </c>
      <c r="N17" s="2">
        <f t="shared" si="2"/>
        <v>1</v>
      </c>
      <c r="O17" s="7">
        <v>0.165354336</v>
      </c>
      <c r="P17" s="2">
        <f>CONVERT(O17,"ft","m")</f>
        <v>0.0504000016128</v>
      </c>
      <c r="Q17" s="2">
        <f t="shared" si="3"/>
        <v>1</v>
      </c>
      <c r="R17" s="2"/>
      <c r="S17" s="5">
        <v>39953</v>
      </c>
      <c r="T17" s="2" t="s">
        <v>12</v>
      </c>
      <c r="U17" s="2">
        <v>55</v>
      </c>
      <c r="V17" s="2"/>
      <c r="W17" s="2">
        <f t="shared" si="4"/>
        <v>2113775.6407292034</v>
      </c>
      <c r="X17" s="2">
        <f t="shared" si="4"/>
        <v>647705.7529717999</v>
      </c>
      <c r="Y17">
        <f t="shared" si="4"/>
        <v>421.58624010924035</v>
      </c>
      <c r="AB17">
        <v>2</v>
      </c>
      <c r="AC17">
        <v>0.0199</v>
      </c>
      <c r="AD17">
        <v>0</v>
      </c>
      <c r="AG17">
        <v>2</v>
      </c>
      <c r="AH17">
        <v>0.0199</v>
      </c>
      <c r="AI17">
        <v>0</v>
      </c>
    </row>
    <row r="18" spans="1:35" ht="12.75">
      <c r="A18" s="2">
        <v>6</v>
      </c>
      <c r="B18" s="2">
        <v>6934981.58355</v>
      </c>
      <c r="C18" s="2">
        <v>2125032.03097</v>
      </c>
      <c r="D18" s="2">
        <v>1383.675</v>
      </c>
      <c r="E18" s="2" t="s">
        <v>26</v>
      </c>
      <c r="F18" s="2">
        <v>0.5</v>
      </c>
      <c r="G18" s="2">
        <f>CONVERT(F18,"ft","m")</f>
        <v>0.1524</v>
      </c>
      <c r="H18" s="2">
        <f t="shared" si="0"/>
        <v>1</v>
      </c>
      <c r="I18" s="6">
        <v>0.55610238</v>
      </c>
      <c r="J18" s="2">
        <f>CONVERT(I18,"ft","m")</f>
        <v>0.169500005424</v>
      </c>
      <c r="K18" s="2">
        <f t="shared" si="1"/>
        <v>1</v>
      </c>
      <c r="L18" s="4">
        <v>0.09</v>
      </c>
      <c r="M18" s="2">
        <f>CONVERT(L18,"ft","m")</f>
        <v>0.027432</v>
      </c>
      <c r="N18" s="2">
        <f t="shared" si="2"/>
        <v>1</v>
      </c>
      <c r="O18" s="7">
        <v>0.070866144</v>
      </c>
      <c r="P18" s="2">
        <f>CONVERT(O18,"ft","m")</f>
        <v>0.021600000691200005</v>
      </c>
      <c r="Q18" s="2">
        <f t="shared" si="3"/>
        <v>1</v>
      </c>
      <c r="R18" s="2"/>
      <c r="S18" s="5">
        <v>39953</v>
      </c>
      <c r="T18" s="2" t="s">
        <v>12</v>
      </c>
      <c r="U18" s="2">
        <v>55</v>
      </c>
      <c r="V18" s="2"/>
      <c r="W18" s="2">
        <f t="shared" si="4"/>
        <v>2113782.3190250057</v>
      </c>
      <c r="X18" s="2">
        <f t="shared" si="4"/>
        <v>647709.7423129443</v>
      </c>
      <c r="Y18" s="2">
        <f t="shared" si="4"/>
        <v>421.74412650418793</v>
      </c>
      <c r="AB18">
        <v>3</v>
      </c>
      <c r="AC18">
        <v>0.02</v>
      </c>
      <c r="AD18">
        <v>0.1</v>
      </c>
      <c r="AG18">
        <v>3</v>
      </c>
      <c r="AH18">
        <v>0.02</v>
      </c>
      <c r="AI18">
        <v>1</v>
      </c>
    </row>
    <row r="19" spans="1:35" ht="12.75">
      <c r="A19" s="2">
        <v>8</v>
      </c>
      <c r="B19" s="2">
        <v>6935027.81119</v>
      </c>
      <c r="C19" s="2">
        <v>2125027.59143</v>
      </c>
      <c r="D19" s="2">
        <v>1383.931</v>
      </c>
      <c r="E19" s="2" t="s">
        <v>27</v>
      </c>
      <c r="F19" s="2">
        <v>0.3</v>
      </c>
      <c r="G19" s="2">
        <f>CONVERT(F19,"ft","m")</f>
        <v>0.09144</v>
      </c>
      <c r="H19" s="2">
        <f t="shared" si="0"/>
        <v>1</v>
      </c>
      <c r="I19" s="6">
        <v>0.373687676</v>
      </c>
      <c r="J19" s="2">
        <f>CONVERT(I19,"ft","m")</f>
        <v>0.11390000364480002</v>
      </c>
      <c r="K19" s="2">
        <f t="shared" si="1"/>
        <v>1</v>
      </c>
      <c r="L19" s="13">
        <v>0.07</v>
      </c>
      <c r="M19" s="2">
        <f>CONVERT(L19,"ft","m")</f>
        <v>0.021336000000000004</v>
      </c>
      <c r="N19" s="2">
        <f t="shared" si="2"/>
        <v>1</v>
      </c>
      <c r="O19" s="7">
        <v>0.687007896</v>
      </c>
      <c r="P19" s="2">
        <f>CONVERT(O19,"ft","m")</f>
        <v>0.2094000067008</v>
      </c>
      <c r="Q19" s="13">
        <f t="shared" si="3"/>
        <v>0.1</v>
      </c>
      <c r="R19" s="2"/>
      <c r="S19" s="5">
        <v>39953</v>
      </c>
      <c r="T19" s="2" t="s">
        <v>12</v>
      </c>
      <c r="U19" s="2">
        <v>55</v>
      </c>
      <c r="V19" s="2"/>
      <c r="W19" s="2">
        <f>B19/3.28084</f>
        <v>2113796.4092092267</v>
      </c>
      <c r="X19" s="2">
        <f>C19/3.28084</f>
        <v>647708.3891411956</v>
      </c>
      <c r="Y19" s="2">
        <f>D19/3.28084</f>
        <v>421.82215530169105</v>
      </c>
      <c r="AB19">
        <v>4</v>
      </c>
      <c r="AC19">
        <v>0.0699</v>
      </c>
      <c r="AD19">
        <v>0.1</v>
      </c>
      <c r="AG19">
        <v>4</v>
      </c>
      <c r="AH19">
        <v>0.4</v>
      </c>
      <c r="AI19">
        <v>1</v>
      </c>
    </row>
    <row r="20" spans="1:35" ht="12.75">
      <c r="A20" s="2"/>
      <c r="B20" s="2"/>
      <c r="C20" s="2"/>
      <c r="D20" s="2"/>
      <c r="E20" s="4" t="s">
        <v>138</v>
      </c>
      <c r="F20" s="2"/>
      <c r="G20" s="2"/>
      <c r="I20" s="6"/>
      <c r="J20" s="2"/>
      <c r="L20" s="4"/>
      <c r="M20" s="2"/>
      <c r="O20" s="7"/>
      <c r="P20" s="2"/>
      <c r="R20" s="2"/>
      <c r="S20" s="5"/>
      <c r="T20" s="2"/>
      <c r="U20" s="2"/>
      <c r="V20" s="2"/>
      <c r="W20" s="2"/>
      <c r="X20" s="2"/>
      <c r="Y20" s="2"/>
      <c r="AB20">
        <v>5</v>
      </c>
      <c r="AC20">
        <v>0.07</v>
      </c>
      <c r="AD20">
        <v>1</v>
      </c>
      <c r="AG20">
        <v>5</v>
      </c>
      <c r="AH20">
        <v>0.4001</v>
      </c>
      <c r="AI20">
        <v>0.1</v>
      </c>
    </row>
    <row r="21" spans="1:35" ht="12.75">
      <c r="A21" s="2"/>
      <c r="B21" s="2"/>
      <c r="C21" s="2"/>
      <c r="D21" s="2"/>
      <c r="E21" s="4" t="s">
        <v>139</v>
      </c>
      <c r="F21" s="2"/>
      <c r="G21" s="2"/>
      <c r="I21" s="6"/>
      <c r="J21" s="2"/>
      <c r="L21" s="4"/>
      <c r="M21" s="2"/>
      <c r="O21" s="7"/>
      <c r="P21" s="2"/>
      <c r="R21" s="2"/>
      <c r="S21" s="5"/>
      <c r="T21" s="2"/>
      <c r="U21" s="2"/>
      <c r="V21" s="2"/>
      <c r="W21" s="2"/>
      <c r="X21" s="2"/>
      <c r="Y21" s="2"/>
      <c r="Z21" s="4"/>
      <c r="AB21">
        <v>6</v>
      </c>
      <c r="AC21">
        <v>0.53</v>
      </c>
      <c r="AD21">
        <v>1</v>
      </c>
      <c r="AG21">
        <v>6</v>
      </c>
      <c r="AH21">
        <v>1</v>
      </c>
      <c r="AI21">
        <v>0.1</v>
      </c>
    </row>
    <row r="22" spans="1:35" ht="12.75">
      <c r="A22" s="2"/>
      <c r="B22" s="2"/>
      <c r="C22" s="2"/>
      <c r="D22" s="2"/>
      <c r="E22" s="2"/>
      <c r="F22" s="2"/>
      <c r="G22" s="2"/>
      <c r="I22" s="6"/>
      <c r="J22" s="2"/>
      <c r="L22" s="4"/>
      <c r="M22" s="2"/>
      <c r="O22" s="7"/>
      <c r="P22" s="2"/>
      <c r="R22" s="2"/>
      <c r="S22" s="5"/>
      <c r="T22" s="2"/>
      <c r="U22" s="2"/>
      <c r="V22" s="2"/>
      <c r="W22" s="2"/>
      <c r="X22" s="2"/>
      <c r="Y22" s="3"/>
      <c r="AB22">
        <v>7</v>
      </c>
      <c r="AC22">
        <v>0.5301</v>
      </c>
      <c r="AD22">
        <v>0.1</v>
      </c>
      <c r="AG22">
        <v>7</v>
      </c>
      <c r="AH22">
        <v>1.0001</v>
      </c>
      <c r="AI22">
        <v>0</v>
      </c>
    </row>
    <row r="23" spans="1:35" ht="12.75">
      <c r="A23" s="2">
        <v>40</v>
      </c>
      <c r="B23" s="2">
        <v>6935007.75228</v>
      </c>
      <c r="C23" s="2">
        <v>2125040.79907</v>
      </c>
      <c r="D23" s="2">
        <v>1383.7016</v>
      </c>
      <c r="E23" s="2" t="s">
        <v>28</v>
      </c>
      <c r="F23" s="2">
        <v>0.4</v>
      </c>
      <c r="G23" s="2">
        <f>CONVERT(F23,"ft","m")</f>
        <v>0.12192</v>
      </c>
      <c r="H23" s="2">
        <f>IF(G23&lt;=$AH$17,$AI$17,IF(AND(G23&gt;=$AH$18,G23&lt;=$AH$19),$AI$18,IF(AND(G23&gt;=$AH$20,G23&lt;=$AH$21),$AI$20,IF(G23&gt;=$AH$22,$AI$22,"na"))))</f>
        <v>1</v>
      </c>
      <c r="I23" s="7">
        <v>0.470472456</v>
      </c>
      <c r="J23" s="2">
        <f>CONVERT(I23,"ft","m")</f>
        <v>0.1434000045888</v>
      </c>
      <c r="K23" s="2">
        <f>IF(J23&lt;=$AH$17,$AI$17,IF(AND(J23&gt;=$AH$18,J23&lt;=$AH$19),$AI$18,IF(AND(J23&gt;=$AH$20,J23&lt;=$AH$21),$AI$20,IF(J23&gt;=$AH$22,$AI$22,"na"))))</f>
        <v>1</v>
      </c>
      <c r="L23" s="4">
        <v>-0.02</v>
      </c>
      <c r="M23" s="2">
        <f>CONVERT(L23,"ft","m")</f>
        <v>-0.006096</v>
      </c>
      <c r="N23" s="2">
        <f>IF(M23&lt;=$AH$8,$AI$8,IF(AND(M23&gt;=$AH$9,M23&lt;=$AH$10),$AI$10,IF(M23&gt;=AH$11,AI$11,"na")))</f>
        <v>1</v>
      </c>
      <c r="O23" s="7">
        <v>0.092519688</v>
      </c>
      <c r="P23" s="2">
        <f>CONVERT(O23,"ft","m")</f>
        <v>0.028200000902399998</v>
      </c>
      <c r="Q23" s="2">
        <f>IF(P23&lt;=$AH$8,$AI$8,IF(AND(P23&gt;=$AH$9,P23&lt;=$AH$10),$AI$10,IF(P23&gt;=AK$11,AL$11,"na")))</f>
        <v>1</v>
      </c>
      <c r="R23" s="2"/>
      <c r="S23" s="8">
        <v>39667</v>
      </c>
      <c r="T23" s="2">
        <v>35.8</v>
      </c>
      <c r="U23" s="2">
        <v>36.6</v>
      </c>
      <c r="V23" s="2"/>
      <c r="W23" s="2">
        <f aca="true" t="shared" si="5" ref="W23:W60">B23/3.28084</f>
        <v>2113790.2952536545</v>
      </c>
      <c r="X23" s="2">
        <f aca="true" t="shared" si="6" ref="X23:X60">C23/3.28084</f>
        <v>647712.4148297388</v>
      </c>
      <c r="Y23" s="2">
        <f aca="true" t="shared" si="7" ref="Y23:Y60">D23/3.28084</f>
        <v>421.7522341839285</v>
      </c>
      <c r="AB23">
        <v>8</v>
      </c>
      <c r="AC23">
        <v>1.1</v>
      </c>
      <c r="AD23">
        <v>0.1</v>
      </c>
      <c r="AG23">
        <v>10</v>
      </c>
      <c r="AH23">
        <v>1.1</v>
      </c>
      <c r="AI23">
        <v>0</v>
      </c>
    </row>
    <row r="24" spans="1:33" ht="12.75">
      <c r="A24" s="2">
        <v>52</v>
      </c>
      <c r="B24" s="2">
        <v>6934998.63398</v>
      </c>
      <c r="C24" s="2">
        <v>2125006.13882</v>
      </c>
      <c r="D24" s="2">
        <v>1383.8469000000002</v>
      </c>
      <c r="E24" s="2" t="s">
        <v>29</v>
      </c>
      <c r="F24" s="2">
        <v>0.3</v>
      </c>
      <c r="G24" s="2">
        <f>CONVERT(F24,"ft","m")</f>
        <v>0.09144</v>
      </c>
      <c r="H24" s="2">
        <f aca="true" t="shared" si="8" ref="H24:H60">IF(G24&lt;=$AH$17,$AI$17,IF(AND(G24&gt;=$AH$18,G24&lt;=$AH$19),$AI$18,IF(AND(G24&gt;=$AH$20,G24&lt;=$AH$21),$AI$20,IF(G24&gt;=$AH$22,$AI$22,"na"))))</f>
        <v>1</v>
      </c>
      <c r="I24" s="7">
        <v>0.30282153199999995</v>
      </c>
      <c r="J24" s="2">
        <f>CONVERT(I24,"ft","m")</f>
        <v>0.09230000295359998</v>
      </c>
      <c r="K24" s="2">
        <f aca="true" t="shared" si="9" ref="K24:K60">IF(J24&lt;=$AH$17,$AI$17,IF(AND(J24&gt;=$AH$18,J24&lt;=$AH$19),$AI$18,IF(AND(J24&gt;=$AH$20,J24&lt;=$AH$21),$AI$20,IF(J24&gt;=$AH$22,$AI$22,"na"))))</f>
        <v>1</v>
      </c>
      <c r="L24" s="2">
        <v>-0.04</v>
      </c>
      <c r="M24" s="2">
        <f>CONVERT(L24,"ft","m")</f>
        <v>-0.012192</v>
      </c>
      <c r="N24" s="2">
        <f aca="true" t="shared" si="10" ref="N24:N60">IF(M24&lt;=$AH$8,$AI$8,IF(AND(M24&gt;=$AH$9,M24&lt;=$AH$10),$AI$10,IF(M24&gt;=AH$11,AI$11,"na")))</f>
        <v>1</v>
      </c>
      <c r="O24" s="7">
        <v>0.05708661599999999</v>
      </c>
      <c r="P24" s="2">
        <f>CONVERT(O24,"ft","m")</f>
        <v>0.017400000556799997</v>
      </c>
      <c r="Q24" s="2">
        <f aca="true" t="shared" si="11" ref="Q24:Q60">IF(P24&lt;=$AH$8,$AI$8,IF(AND(P24&gt;=$AH$9,P24&lt;=$AH$10),$AI$10,IF(P24&gt;=AK$11,AL$11,"na")))</f>
        <v>1</v>
      </c>
      <c r="R24" s="2"/>
      <c r="S24" s="8">
        <v>39667</v>
      </c>
      <c r="T24" s="2">
        <v>35.8</v>
      </c>
      <c r="U24" s="2">
        <v>36.6</v>
      </c>
      <c r="V24" s="2"/>
      <c r="W24" s="2">
        <f t="shared" si="5"/>
        <v>2113787.5159959034</v>
      </c>
      <c r="X24" s="2">
        <f t="shared" si="6"/>
        <v>647701.8503858768</v>
      </c>
      <c r="Y24" s="2">
        <f t="shared" si="7"/>
        <v>421.79652162251136</v>
      </c>
      <c r="AB24">
        <v>9</v>
      </c>
      <c r="AC24">
        <v>1.1001</v>
      </c>
      <c r="AD24">
        <v>0</v>
      </c>
      <c r="AG24" t="s">
        <v>83</v>
      </c>
    </row>
    <row r="25" spans="1:33" ht="12.75">
      <c r="A25" s="2">
        <v>50</v>
      </c>
      <c r="B25" s="2">
        <v>6935007.74095</v>
      </c>
      <c r="C25" s="2">
        <v>2125015.44018</v>
      </c>
      <c r="D25" s="2">
        <v>1383.97</v>
      </c>
      <c r="E25" s="2" t="s">
        <v>30</v>
      </c>
      <c r="F25" s="2">
        <v>0.2</v>
      </c>
      <c r="G25" s="2">
        <f>CONVERT(F25,"ft","m")</f>
        <v>0.06096</v>
      </c>
      <c r="H25" s="2">
        <f t="shared" si="8"/>
        <v>1</v>
      </c>
      <c r="I25" s="7">
        <v>0.198162736</v>
      </c>
      <c r="J25" s="2">
        <f>CONVERT(I25,"ft","m")</f>
        <v>0.060400001932800006</v>
      </c>
      <c r="K25" s="2">
        <f t="shared" si="9"/>
        <v>1</v>
      </c>
      <c r="L25" s="2">
        <v>0</v>
      </c>
      <c r="M25" s="2">
        <f>CONVERT(L25,"ft","m")</f>
        <v>0</v>
      </c>
      <c r="N25" s="2">
        <f t="shared" si="10"/>
        <v>1</v>
      </c>
      <c r="O25" s="7">
        <v>0.173556436</v>
      </c>
      <c r="P25" s="2">
        <f>CONVERT(O25,"ft","m")</f>
        <v>0.0529000016928</v>
      </c>
      <c r="Q25" s="2">
        <f t="shared" si="11"/>
        <v>1</v>
      </c>
      <c r="R25" s="2"/>
      <c r="S25" s="8">
        <v>39667</v>
      </c>
      <c r="T25" s="2">
        <v>35.8</v>
      </c>
      <c r="U25" s="2">
        <v>36.6</v>
      </c>
      <c r="V25" s="2"/>
      <c r="W25" s="2">
        <f t="shared" si="5"/>
        <v>2113790.2918002703</v>
      </c>
      <c r="X25" s="2">
        <f t="shared" si="6"/>
        <v>647704.685440314</v>
      </c>
      <c r="Y25" s="2">
        <f t="shared" si="7"/>
        <v>421.83404250131065</v>
      </c>
      <c r="AB25">
        <v>10</v>
      </c>
      <c r="AC25">
        <v>1.2</v>
      </c>
      <c r="AD25">
        <v>0</v>
      </c>
      <c r="AG25" t="s">
        <v>85</v>
      </c>
    </row>
    <row r="26" spans="1:33" ht="12.75">
      <c r="A26" s="2">
        <v>32</v>
      </c>
      <c r="B26" s="2">
        <v>6934988.16278</v>
      </c>
      <c r="C26" s="2">
        <v>2125019.44507</v>
      </c>
      <c r="D26" s="2">
        <v>1383.9158000000002</v>
      </c>
      <c r="E26" s="2" t="s">
        <v>31</v>
      </c>
      <c r="F26" s="2">
        <v>0.2</v>
      </c>
      <c r="G26" s="2">
        <f>CONVERT(F26,"ft","m")</f>
        <v>0.06096</v>
      </c>
      <c r="H26" s="2">
        <f t="shared" si="8"/>
        <v>1</v>
      </c>
      <c r="I26" s="7">
        <v>0.21489502000000002</v>
      </c>
      <c r="J26" s="2">
        <f>CONVERT(I26,"ft","m")</f>
        <v>0.065500002096</v>
      </c>
      <c r="K26" s="2">
        <f t="shared" si="9"/>
        <v>1</v>
      </c>
      <c r="L26" s="2">
        <v>-0.01</v>
      </c>
      <c r="M26" s="2">
        <f>CONVERT(L26,"ft","m")</f>
        <v>-0.003048</v>
      </c>
      <c r="N26" s="2">
        <f t="shared" si="10"/>
        <v>1</v>
      </c>
      <c r="O26" s="7">
        <v>0.039041996</v>
      </c>
      <c r="P26" s="2">
        <f>CONVERT(O26,"ft","m")</f>
        <v>0.011900000380800002</v>
      </c>
      <c r="Q26" s="2">
        <f t="shared" si="11"/>
        <v>1</v>
      </c>
      <c r="R26" s="2"/>
      <c r="S26" s="8">
        <v>39667</v>
      </c>
      <c r="T26" s="2">
        <v>35.8</v>
      </c>
      <c r="U26" s="2">
        <v>36.6</v>
      </c>
      <c r="V26" s="2"/>
      <c r="W26" s="2">
        <f t="shared" si="5"/>
        <v>2113784.3243742455</v>
      </c>
      <c r="X26" s="2">
        <f t="shared" si="6"/>
        <v>647705.9061307469</v>
      </c>
      <c r="Y26">
        <f t="shared" si="7"/>
        <v>421.8175223418394</v>
      </c>
      <c r="AB26" t="s">
        <v>83</v>
      </c>
      <c r="AG26" t="s">
        <v>82</v>
      </c>
    </row>
    <row r="27" spans="1:35" ht="12.75">
      <c r="A27" s="2">
        <v>47</v>
      </c>
      <c r="B27" s="2">
        <v>6935009.13699</v>
      </c>
      <c r="C27" s="2">
        <v>2125009.0157</v>
      </c>
      <c r="D27" s="2">
        <v>1383.9602000000002</v>
      </c>
      <c r="E27" s="2" t="s">
        <v>32</v>
      </c>
      <c r="F27" s="2">
        <v>0.2</v>
      </c>
      <c r="G27" s="2">
        <f>CONVERT(F27,"ft","m")</f>
        <v>0.06096</v>
      </c>
      <c r="H27" s="2">
        <f t="shared" si="8"/>
        <v>1</v>
      </c>
      <c r="I27" s="7">
        <v>0.181758536</v>
      </c>
      <c r="J27" s="2">
        <f>CONVERT(I27,"ft","m")</f>
        <v>0.0554000017728</v>
      </c>
      <c r="K27" s="2">
        <f t="shared" si="9"/>
        <v>1</v>
      </c>
      <c r="L27" s="2">
        <v>0.01</v>
      </c>
      <c r="M27" s="2">
        <f>CONVERT(L27,"ft","m")</f>
        <v>0.003048</v>
      </c>
      <c r="N27" s="2">
        <f t="shared" si="10"/>
        <v>1</v>
      </c>
      <c r="O27" s="7">
        <v>0.08989501600000001</v>
      </c>
      <c r="P27" s="2">
        <f>CONVERT(O27,"ft","m")</f>
        <v>0.0274000008768</v>
      </c>
      <c r="Q27" s="2">
        <f t="shared" si="11"/>
        <v>1</v>
      </c>
      <c r="R27" s="2"/>
      <c r="S27" s="8">
        <v>39667</v>
      </c>
      <c r="T27" s="2">
        <v>35.8</v>
      </c>
      <c r="U27" s="2">
        <v>36.6</v>
      </c>
      <c r="V27" s="2"/>
      <c r="W27" s="2">
        <f t="shared" si="5"/>
        <v>2113790.717313249</v>
      </c>
      <c r="X27" s="2">
        <f t="shared" si="6"/>
        <v>647702.7272588727</v>
      </c>
      <c r="Y27">
        <f t="shared" si="7"/>
        <v>421.83105546140627</v>
      </c>
      <c r="AB27" t="s">
        <v>85</v>
      </c>
      <c r="AG27">
        <v>1</v>
      </c>
      <c r="AH27">
        <v>0</v>
      </c>
      <c r="AI27">
        <v>0</v>
      </c>
    </row>
    <row r="28" spans="1:35" ht="12.75">
      <c r="A28" s="2">
        <v>34</v>
      </c>
      <c r="B28" s="2">
        <v>6934994.24102</v>
      </c>
      <c r="C28" s="2">
        <v>2125023.47937</v>
      </c>
      <c r="D28" s="2">
        <v>1383.9014000000002</v>
      </c>
      <c r="E28" s="2" t="s">
        <v>33</v>
      </c>
      <c r="F28" s="2">
        <v>0.2</v>
      </c>
      <c r="G28" s="2">
        <f>CONVERT(F28,"ft","m")</f>
        <v>0.06096</v>
      </c>
      <c r="H28" s="2">
        <f t="shared" si="8"/>
        <v>1</v>
      </c>
      <c r="I28" s="7">
        <v>0.175196856</v>
      </c>
      <c r="J28" s="2">
        <f>CONVERT(I28,"ft","m")</f>
        <v>0.05340000170880001</v>
      </c>
      <c r="K28" s="2">
        <f t="shared" si="9"/>
        <v>1</v>
      </c>
      <c r="L28" s="2">
        <v>0</v>
      </c>
      <c r="M28" s="2">
        <f>CONVERT(L28,"ft","m")</f>
        <v>0</v>
      </c>
      <c r="N28" s="2">
        <f t="shared" si="10"/>
        <v>1</v>
      </c>
      <c r="O28" s="7">
        <v>0.062664044</v>
      </c>
      <c r="P28" s="2">
        <f>CONVERT(O28,"ft","m")</f>
        <v>0.019100000611200003</v>
      </c>
      <c r="Q28" s="2">
        <f t="shared" si="11"/>
        <v>1</v>
      </c>
      <c r="R28" s="2"/>
      <c r="S28" s="8">
        <v>39667</v>
      </c>
      <c r="T28" s="2">
        <v>35.8</v>
      </c>
      <c r="U28" s="2">
        <v>36.6</v>
      </c>
      <c r="V28" s="2"/>
      <c r="W28" s="2">
        <f t="shared" si="5"/>
        <v>2113786.177021738</v>
      </c>
      <c r="X28" s="2">
        <f t="shared" si="6"/>
        <v>647707.1357853477</v>
      </c>
      <c r="Y28">
        <f t="shared" si="7"/>
        <v>421.8131332219798</v>
      </c>
      <c r="AB28" t="s">
        <v>82</v>
      </c>
      <c r="AG28">
        <v>2</v>
      </c>
      <c r="AH28">
        <v>2</v>
      </c>
      <c r="AI28">
        <v>0</v>
      </c>
    </row>
    <row r="29" spans="1:35" ht="12.75">
      <c r="A29" s="2">
        <v>38</v>
      </c>
      <c r="B29" s="2">
        <v>6934999.96532</v>
      </c>
      <c r="C29" s="2">
        <v>2125031.24557</v>
      </c>
      <c r="D29" s="2">
        <v>1383.9404000000002</v>
      </c>
      <c r="E29" s="2" t="s">
        <v>34</v>
      </c>
      <c r="F29" s="2">
        <v>0.2</v>
      </c>
      <c r="G29" s="2">
        <f>CONVERT(F29,"ft","m")</f>
        <v>0.06096</v>
      </c>
      <c r="H29" s="2">
        <f t="shared" si="8"/>
        <v>1</v>
      </c>
      <c r="I29" s="7">
        <v>0.197834652</v>
      </c>
      <c r="J29" s="2">
        <f>CONVERT(I29,"ft","m")</f>
        <v>0.0603000019296</v>
      </c>
      <c r="K29" s="2">
        <f t="shared" si="9"/>
        <v>1</v>
      </c>
      <c r="L29" s="2">
        <v>0.04</v>
      </c>
      <c r="M29" s="2">
        <f>CONVERT(L29,"ft","m")</f>
        <v>0.012192</v>
      </c>
      <c r="N29" s="2">
        <f t="shared" si="10"/>
        <v>1</v>
      </c>
      <c r="O29" s="7">
        <v>0.0902231</v>
      </c>
      <c r="P29" s="2">
        <f>CONVERT(O29,"ft","m")</f>
        <v>0.02750000088</v>
      </c>
      <c r="Q29" s="2">
        <f t="shared" si="11"/>
        <v>1</v>
      </c>
      <c r="R29" s="2"/>
      <c r="S29" s="8">
        <v>39667</v>
      </c>
      <c r="T29" s="2">
        <v>35.8</v>
      </c>
      <c r="U29" s="2">
        <v>36.6</v>
      </c>
      <c r="V29" s="2"/>
      <c r="W29" s="2">
        <f t="shared" si="5"/>
        <v>2113787.9217883227</v>
      </c>
      <c r="X29" s="2">
        <f t="shared" si="6"/>
        <v>647709.5029230318</v>
      </c>
      <c r="Y29">
        <f t="shared" si="7"/>
        <v>421.8250204215994</v>
      </c>
      <c r="AB29">
        <v>1</v>
      </c>
      <c r="AC29">
        <v>0</v>
      </c>
      <c r="AD29">
        <v>0</v>
      </c>
      <c r="AG29">
        <v>3</v>
      </c>
      <c r="AH29">
        <v>3</v>
      </c>
      <c r="AI29">
        <v>0.1</v>
      </c>
    </row>
    <row r="30" spans="1:35" ht="12.75">
      <c r="A30" s="2">
        <v>46</v>
      </c>
      <c r="B30" s="2">
        <v>6935033.29253</v>
      </c>
      <c r="C30" s="2">
        <v>2124999.53073</v>
      </c>
      <c r="D30" s="2">
        <v>1383.4836</v>
      </c>
      <c r="E30" s="2" t="s">
        <v>35</v>
      </c>
      <c r="F30" s="2">
        <v>0.6</v>
      </c>
      <c r="G30" s="2">
        <f>CONVERT(F30,"ft","m")</f>
        <v>0.18288</v>
      </c>
      <c r="H30" s="2">
        <f t="shared" si="8"/>
        <v>1</v>
      </c>
      <c r="I30" s="7">
        <v>0.72670606</v>
      </c>
      <c r="J30" s="2">
        <f>CONVERT(I30,"ft","m")</f>
        <v>0.22150000708800002</v>
      </c>
      <c r="K30" s="2">
        <f t="shared" si="9"/>
        <v>1</v>
      </c>
      <c r="L30" s="2">
        <v>-0.07</v>
      </c>
      <c r="M30" s="2">
        <f>CONVERT(L30,"ft","m")</f>
        <v>-0.021336000000000004</v>
      </c>
      <c r="N30" s="2">
        <f t="shared" si="10"/>
        <v>1</v>
      </c>
      <c r="O30" s="7">
        <v>0.020013124</v>
      </c>
      <c r="P30" s="2">
        <f>CONVERT(O30,"ft","m")</f>
        <v>0.0061000001952</v>
      </c>
      <c r="Q30" s="2">
        <f t="shared" si="11"/>
        <v>1</v>
      </c>
      <c r="R30" s="2"/>
      <c r="S30" s="8">
        <v>39667</v>
      </c>
      <c r="T30" s="2">
        <v>35.8</v>
      </c>
      <c r="U30" s="2">
        <v>36.6</v>
      </c>
      <c r="V30" s="2"/>
      <c r="W30" s="2">
        <f t="shared" si="5"/>
        <v>2113798.0799216055</v>
      </c>
      <c r="X30" s="2">
        <f t="shared" si="6"/>
        <v>647699.8362401093</v>
      </c>
      <c r="Y30">
        <f t="shared" si="7"/>
        <v>421.6857877860548</v>
      </c>
      <c r="AB30">
        <v>2</v>
      </c>
      <c r="AC30">
        <v>2</v>
      </c>
      <c r="AD30">
        <v>0</v>
      </c>
      <c r="AG30">
        <v>4</v>
      </c>
      <c r="AH30">
        <v>4</v>
      </c>
      <c r="AI30">
        <v>0.1</v>
      </c>
    </row>
    <row r="31" spans="1:35" ht="12.75">
      <c r="A31" s="2">
        <v>48</v>
      </c>
      <c r="B31" s="2">
        <v>6935007.84885</v>
      </c>
      <c r="C31" s="2">
        <v>2125009.6749</v>
      </c>
      <c r="D31" s="2">
        <v>1383.955</v>
      </c>
      <c r="E31" s="2" t="s">
        <v>36</v>
      </c>
      <c r="F31" s="2">
        <v>0.2</v>
      </c>
      <c r="G31" s="2">
        <f>CONVERT(F31,"ft","m")</f>
        <v>0.06096</v>
      </c>
      <c r="H31" s="2">
        <f t="shared" si="8"/>
        <v>1</v>
      </c>
      <c r="I31" s="7">
        <v>0.220800532</v>
      </c>
      <c r="J31" s="2">
        <f>CONVERT(I31,"ft","m")</f>
        <v>0.0673000021536</v>
      </c>
      <c r="K31" s="2">
        <f t="shared" si="9"/>
        <v>1</v>
      </c>
      <c r="L31" s="2">
        <v>0.04</v>
      </c>
      <c r="M31" s="2">
        <f>CONVERT(L31,"ft","m")</f>
        <v>0.012192</v>
      </c>
      <c r="N31" s="2">
        <f t="shared" si="10"/>
        <v>1</v>
      </c>
      <c r="O31" s="7">
        <v>0.13287402</v>
      </c>
      <c r="P31" s="2">
        <f>CONVERT(O31,"ft","m")</f>
        <v>0.040500001296</v>
      </c>
      <c r="Q31" s="2">
        <f t="shared" si="11"/>
        <v>1</v>
      </c>
      <c r="R31" s="2"/>
      <c r="S31" s="8">
        <v>39667</v>
      </c>
      <c r="T31" s="2">
        <v>35.8</v>
      </c>
      <c r="U31" s="2">
        <v>36.6</v>
      </c>
      <c r="V31" s="2"/>
      <c r="W31" s="2">
        <f t="shared" si="5"/>
        <v>2113790.3246881897</v>
      </c>
      <c r="X31" s="2">
        <f t="shared" si="6"/>
        <v>647702.9281830263</v>
      </c>
      <c r="Y31">
        <f t="shared" si="7"/>
        <v>421.8294705014569</v>
      </c>
      <c r="AB31">
        <v>3</v>
      </c>
      <c r="AC31">
        <v>3</v>
      </c>
      <c r="AD31">
        <v>0.1</v>
      </c>
      <c r="AG31">
        <v>5</v>
      </c>
      <c r="AH31">
        <v>5</v>
      </c>
      <c r="AI31">
        <v>1</v>
      </c>
    </row>
    <row r="32" spans="1:35" ht="12.75">
      <c r="A32" s="2">
        <v>41</v>
      </c>
      <c r="B32" s="2">
        <v>6935015.68591</v>
      </c>
      <c r="C32" s="2">
        <v>2125030.53826</v>
      </c>
      <c r="D32" s="2">
        <v>1384.0962000000002</v>
      </c>
      <c r="E32" s="2" t="s">
        <v>37</v>
      </c>
      <c r="F32" s="2">
        <v>0.2</v>
      </c>
      <c r="G32" s="2">
        <f>CONVERT(F32,"ft","m")</f>
        <v>0.06096</v>
      </c>
      <c r="H32" s="2">
        <f t="shared" si="8"/>
        <v>1</v>
      </c>
      <c r="I32" s="7">
        <v>0.07677165600000001</v>
      </c>
      <c r="J32" s="2">
        <f>CONVERT(I32,"ft","m")</f>
        <v>0.023400000748800002</v>
      </c>
      <c r="K32" s="2">
        <f>IF(J32&lt;=$AH$17,$AI$17,IF(AND(J32&gt;=$AH$18,J32&lt;=$AH$19),$AI$18,IF(AND(J32&gt;=$AH$20,J32&lt;=$AH$21),$AI$20,IF(J32&gt;=$AH$22,$AI$22,"na"))))</f>
        <v>1</v>
      </c>
      <c r="L32" s="2">
        <v>0.18</v>
      </c>
      <c r="M32" s="2">
        <f>CONVERT(L32,"ft","m")</f>
        <v>0.054864</v>
      </c>
      <c r="N32" s="2">
        <f t="shared" si="10"/>
        <v>1</v>
      </c>
      <c r="O32" s="7">
        <v>0.18241470399999998</v>
      </c>
      <c r="P32" s="2">
        <f>CONVERT(O32,"ft","m")</f>
        <v>0.05560000177919999</v>
      </c>
      <c r="Q32" s="2">
        <f t="shared" si="11"/>
        <v>1</v>
      </c>
      <c r="R32" s="2"/>
      <c r="S32" s="8">
        <v>39667</v>
      </c>
      <c r="T32" s="2">
        <v>35.8</v>
      </c>
      <c r="U32" s="2">
        <v>36.6</v>
      </c>
      <c r="V32" s="2"/>
      <c r="W32" s="2">
        <f t="shared" si="5"/>
        <v>2113792.713424001</v>
      </c>
      <c r="X32" s="2">
        <f t="shared" si="6"/>
        <v>647709.2873349508</v>
      </c>
      <c r="Y32">
        <f t="shared" si="7"/>
        <v>421.87250826007977</v>
      </c>
      <c r="AB32">
        <v>4</v>
      </c>
      <c r="AC32">
        <v>4</v>
      </c>
      <c r="AD32">
        <v>0.1</v>
      </c>
      <c r="AG32">
        <v>6</v>
      </c>
      <c r="AH32">
        <v>6</v>
      </c>
      <c r="AI32">
        <v>1</v>
      </c>
    </row>
    <row r="33" spans="1:35" ht="12.75">
      <c r="A33" s="2">
        <v>37</v>
      </c>
      <c r="B33" s="2">
        <v>6934996.32199</v>
      </c>
      <c r="C33" s="2">
        <v>2125034.93826</v>
      </c>
      <c r="D33" s="2">
        <v>1383.7734</v>
      </c>
      <c r="E33" s="2" t="s">
        <v>38</v>
      </c>
      <c r="F33" s="2">
        <v>0.3</v>
      </c>
      <c r="G33" s="2">
        <f>CONVERT(F33,"ft","m")</f>
        <v>0.09144</v>
      </c>
      <c r="H33" s="2">
        <f t="shared" si="8"/>
        <v>1</v>
      </c>
      <c r="I33" s="7">
        <v>0.354658804</v>
      </c>
      <c r="J33" s="2">
        <f>CONVERT(I33,"ft","m")</f>
        <v>0.1081000034592</v>
      </c>
      <c r="K33" s="2">
        <f t="shared" si="9"/>
        <v>1</v>
      </c>
      <c r="L33" s="2">
        <v>0</v>
      </c>
      <c r="M33" s="2">
        <f>CONVERT(L33,"ft","m")</f>
        <v>0</v>
      </c>
      <c r="N33" s="2">
        <f t="shared" si="10"/>
        <v>1</v>
      </c>
      <c r="O33" s="7">
        <v>0.05249344</v>
      </c>
      <c r="P33" s="2">
        <f>CONVERT(O33,"ft","m")</f>
        <v>0.016000000512000002</v>
      </c>
      <c r="Q33" s="2">
        <f t="shared" si="11"/>
        <v>1</v>
      </c>
      <c r="R33" s="2"/>
      <c r="S33" s="8">
        <v>39667</v>
      </c>
      <c r="T33" s="2">
        <v>35.8</v>
      </c>
      <c r="U33" s="2">
        <v>36.6</v>
      </c>
      <c r="V33" s="2"/>
      <c r="W33" s="2">
        <f t="shared" si="5"/>
        <v>2113786.811301374</v>
      </c>
      <c r="X33" s="2">
        <f t="shared" si="6"/>
        <v>647710.6284549079</v>
      </c>
      <c r="Y33">
        <f t="shared" si="7"/>
        <v>421.7741188232282</v>
      </c>
      <c r="AB33">
        <v>5</v>
      </c>
      <c r="AC33">
        <v>5</v>
      </c>
      <c r="AD33">
        <v>0.1</v>
      </c>
      <c r="AG33">
        <v>7</v>
      </c>
      <c r="AH33">
        <v>7</v>
      </c>
      <c r="AI33">
        <v>1</v>
      </c>
    </row>
    <row r="34" spans="1:35" ht="12.75">
      <c r="A34" s="2">
        <v>51</v>
      </c>
      <c r="B34" s="2">
        <v>6935000.97993</v>
      </c>
      <c r="C34" s="2">
        <v>2125010.23437</v>
      </c>
      <c r="D34" s="2">
        <v>1383.9765000000002</v>
      </c>
      <c r="E34" s="2" t="s">
        <v>39</v>
      </c>
      <c r="F34" s="2">
        <v>0.3</v>
      </c>
      <c r="G34" s="2">
        <f>CONVERT(F34,"ft","m")</f>
        <v>0.09144</v>
      </c>
      <c r="H34" s="2">
        <f t="shared" si="8"/>
        <v>1</v>
      </c>
      <c r="I34" s="7">
        <v>0.161417328</v>
      </c>
      <c r="J34" s="2">
        <f>CONVERT(I34,"ft","m")</f>
        <v>0.0492000015744</v>
      </c>
      <c r="K34" s="2">
        <f t="shared" si="9"/>
        <v>1</v>
      </c>
      <c r="L34" s="2">
        <v>0</v>
      </c>
      <c r="M34" s="2">
        <f>CONVERT(L34,"ft","m")</f>
        <v>0</v>
      </c>
      <c r="N34" s="2">
        <f t="shared" si="10"/>
        <v>1</v>
      </c>
      <c r="O34" s="7">
        <v>0.149606304</v>
      </c>
      <c r="P34" s="2">
        <f>CONVERT(O34,"ft","m")</f>
        <v>0.0456000014592</v>
      </c>
      <c r="Q34" s="2">
        <f t="shared" si="11"/>
        <v>1</v>
      </c>
      <c r="R34" s="2"/>
      <c r="S34" s="8">
        <v>39667</v>
      </c>
      <c r="T34" s="2">
        <v>35.8</v>
      </c>
      <c r="U34" s="2">
        <v>36.6</v>
      </c>
      <c r="V34" s="2"/>
      <c r="W34" s="2">
        <f t="shared" si="5"/>
        <v>2113788.2310414407</v>
      </c>
      <c r="X34" s="2">
        <f t="shared" si="6"/>
        <v>647703.0987094769</v>
      </c>
      <c r="Y34">
        <f t="shared" si="7"/>
        <v>421.8360237012473</v>
      </c>
      <c r="AB34">
        <v>6</v>
      </c>
      <c r="AC34">
        <v>6</v>
      </c>
      <c r="AD34">
        <v>1</v>
      </c>
      <c r="AG34">
        <v>8</v>
      </c>
      <c r="AH34">
        <v>8</v>
      </c>
      <c r="AI34">
        <v>1</v>
      </c>
    </row>
    <row r="35" spans="1:35" ht="12.75">
      <c r="A35" s="2">
        <v>39</v>
      </c>
      <c r="B35" s="2">
        <v>6935005.7074</v>
      </c>
      <c r="C35" s="2">
        <v>2125037.71736</v>
      </c>
      <c r="D35" s="2">
        <v>1383.7457000000002</v>
      </c>
      <c r="E35" s="2" t="s">
        <v>40</v>
      </c>
      <c r="F35" s="2">
        <v>0.3</v>
      </c>
      <c r="G35" s="2">
        <f>CONVERT(F35,"ft","m")</f>
        <v>0.09144</v>
      </c>
      <c r="H35" s="2">
        <f t="shared" si="8"/>
        <v>1</v>
      </c>
      <c r="I35" s="7">
        <v>0.395669304</v>
      </c>
      <c r="J35" s="2">
        <f>CONVERT(I35,"ft","m")</f>
        <v>0.1206000038592</v>
      </c>
      <c r="K35" s="2">
        <f t="shared" si="9"/>
        <v>1</v>
      </c>
      <c r="L35" s="2">
        <v>0.01</v>
      </c>
      <c r="M35" s="2">
        <f>CONVERT(L35,"ft","m")</f>
        <v>0.003048</v>
      </c>
      <c r="N35" s="2">
        <f t="shared" si="10"/>
        <v>1</v>
      </c>
      <c r="O35" s="7">
        <v>0.14271654</v>
      </c>
      <c r="P35" s="2">
        <f>CONVERT(O35,"ft","m")</f>
        <v>0.043500001392</v>
      </c>
      <c r="Q35" s="2">
        <f t="shared" si="11"/>
        <v>1</v>
      </c>
      <c r="R35" s="2"/>
      <c r="S35" s="8">
        <v>39667</v>
      </c>
      <c r="T35" s="2">
        <v>35.8</v>
      </c>
      <c r="U35" s="2">
        <v>36.6</v>
      </c>
      <c r="V35" s="2"/>
      <c r="W35" s="2">
        <f t="shared" si="5"/>
        <v>2113789.6719742506</v>
      </c>
      <c r="X35" s="2">
        <f t="shared" si="6"/>
        <v>647711.4755245608</v>
      </c>
      <c r="Y35">
        <f t="shared" si="7"/>
        <v>421.7656758634984</v>
      </c>
      <c r="AB35">
        <v>7</v>
      </c>
      <c r="AC35">
        <v>7</v>
      </c>
      <c r="AD35">
        <v>1</v>
      </c>
      <c r="AG35">
        <v>9</v>
      </c>
      <c r="AH35">
        <v>9</v>
      </c>
      <c r="AI35">
        <v>1</v>
      </c>
    </row>
    <row r="36" spans="1:33" ht="12.75">
      <c r="A36" s="2">
        <v>42</v>
      </c>
      <c r="B36" s="2">
        <v>6935024.71933</v>
      </c>
      <c r="C36" s="2">
        <v>2125030.29945</v>
      </c>
      <c r="D36" s="2">
        <v>1384.0791000000002</v>
      </c>
      <c r="E36" s="2" t="s">
        <v>41</v>
      </c>
      <c r="F36" s="2">
        <v>0.1</v>
      </c>
      <c r="G36" s="2">
        <f>CONVERT(F36,"ft","m")</f>
        <v>0.03048</v>
      </c>
      <c r="H36" s="2">
        <f t="shared" si="8"/>
        <v>1</v>
      </c>
      <c r="I36" s="7">
        <v>0.158136488</v>
      </c>
      <c r="J36" s="2">
        <f>CONVERT(I36,"ft","m")</f>
        <v>0.0482000015424</v>
      </c>
      <c r="K36" s="2">
        <f t="shared" si="9"/>
        <v>1</v>
      </c>
      <c r="L36" s="13">
        <v>0</v>
      </c>
      <c r="M36" s="2">
        <f>CONVERT(L36,"ft","m")</f>
        <v>0</v>
      </c>
      <c r="N36" s="2">
        <f t="shared" si="10"/>
        <v>1</v>
      </c>
      <c r="O36" s="7">
        <v>0.22965880000000002</v>
      </c>
      <c r="P36" s="2">
        <f>CONVERT(O36,"ft","m")</f>
        <v>0.07000000224000001</v>
      </c>
      <c r="Q36" s="13">
        <f>IF(P36&lt;=$AH$8,$AI$8,IF(AND(P36&gt;=$AH$9,P36&lt;=$AH$10),$AI$10,IF(P36&gt;=AK$11,AL$11,"na")))</f>
        <v>0.1</v>
      </c>
      <c r="R36" s="2"/>
      <c r="S36" s="8">
        <v>39667</v>
      </c>
      <c r="T36" s="2">
        <v>35.8</v>
      </c>
      <c r="U36" s="2">
        <v>36.6</v>
      </c>
      <c r="V36" s="2"/>
      <c r="W36" s="2">
        <f t="shared" si="5"/>
        <v>2113795.466810329</v>
      </c>
      <c r="X36" s="2">
        <f t="shared" si="6"/>
        <v>647709.2145456651</v>
      </c>
      <c r="Y36">
        <f t="shared" si="7"/>
        <v>421.86729618024657</v>
      </c>
      <c r="AB36">
        <v>8</v>
      </c>
      <c r="AC36">
        <v>8</v>
      </c>
      <c r="AD36">
        <v>1</v>
      </c>
      <c r="AG36" t="s">
        <v>83</v>
      </c>
    </row>
    <row r="37" spans="1:30" ht="12.75">
      <c r="A37" s="2">
        <v>33</v>
      </c>
      <c r="B37" s="2">
        <v>6934994.42261</v>
      </c>
      <c r="C37" s="2">
        <v>2125019.15382</v>
      </c>
      <c r="D37" s="2">
        <v>1383.9</v>
      </c>
      <c r="E37" s="2" t="s">
        <v>42</v>
      </c>
      <c r="F37" s="2">
        <v>0.1</v>
      </c>
      <c r="G37" s="2">
        <f>CONVERT(F37,"ft","m")</f>
        <v>0.03048</v>
      </c>
      <c r="H37" s="2">
        <f t="shared" si="8"/>
        <v>1</v>
      </c>
      <c r="I37" s="7">
        <v>0.177493444</v>
      </c>
      <c r="J37" s="2">
        <f>CONVERT(I37,"ft","m")</f>
        <v>0.054100001731200005</v>
      </c>
      <c r="K37" s="2">
        <f t="shared" si="9"/>
        <v>1</v>
      </c>
      <c r="L37" s="2">
        <v>0.1</v>
      </c>
      <c r="M37" s="2">
        <f>CONVERT(L37,"ft","m")</f>
        <v>0.03048</v>
      </c>
      <c r="N37" s="2">
        <f t="shared" si="10"/>
        <v>1</v>
      </c>
      <c r="O37" s="7">
        <v>0.09481627599999999</v>
      </c>
      <c r="P37" s="2">
        <f>CONVERT(O37,"ft","m")</f>
        <v>0.028900000924799996</v>
      </c>
      <c r="Q37" s="2">
        <f t="shared" si="11"/>
        <v>1</v>
      </c>
      <c r="R37" s="2"/>
      <c r="S37" s="8">
        <v>39667</v>
      </c>
      <c r="T37" s="2">
        <v>35.8</v>
      </c>
      <c r="U37" s="2">
        <v>36.6</v>
      </c>
      <c r="V37" s="2"/>
      <c r="W37" s="2">
        <f t="shared" si="5"/>
        <v>2113786.2323703687</v>
      </c>
      <c r="X37" s="2">
        <f t="shared" si="6"/>
        <v>647705.8173577499</v>
      </c>
      <c r="Y37">
        <f t="shared" si="7"/>
        <v>421.81270650199343</v>
      </c>
      <c r="AB37">
        <v>9</v>
      </c>
      <c r="AC37">
        <v>9</v>
      </c>
      <c r="AD37">
        <v>0.1</v>
      </c>
    </row>
    <row r="38" spans="1:28" ht="12.75">
      <c r="A38" s="2">
        <v>49</v>
      </c>
      <c r="B38" s="2">
        <v>6935007.46099</v>
      </c>
      <c r="C38" s="2">
        <v>2125011.63675</v>
      </c>
      <c r="D38" s="2">
        <v>1383.9620000000002</v>
      </c>
      <c r="E38" s="2" t="s">
        <v>43</v>
      </c>
      <c r="F38" s="2">
        <v>0.2</v>
      </c>
      <c r="G38" s="2">
        <f>CONVERT(F38,"ft","m")</f>
        <v>0.06096</v>
      </c>
      <c r="H38" s="2">
        <f t="shared" si="8"/>
        <v>1</v>
      </c>
      <c r="I38" s="7">
        <v>0.222440952</v>
      </c>
      <c r="J38" s="2">
        <f>CONVERT(I38,"ft","m")</f>
        <v>0.0678000021696</v>
      </c>
      <c r="K38" s="2">
        <f t="shared" si="9"/>
        <v>1</v>
      </c>
      <c r="L38" s="2">
        <v>-0.04</v>
      </c>
      <c r="M38" s="2">
        <f>CONVERT(L38,"ft","m")</f>
        <v>-0.012192</v>
      </c>
      <c r="N38" s="2">
        <f t="shared" si="10"/>
        <v>1</v>
      </c>
      <c r="O38" s="7">
        <v>0.18700788000000002</v>
      </c>
      <c r="P38" s="2">
        <f>CONVERT(O38,"ft","m")</f>
        <v>0.057000001824</v>
      </c>
      <c r="Q38" s="2">
        <f t="shared" si="11"/>
        <v>1</v>
      </c>
      <c r="R38" s="2"/>
      <c r="S38" s="8">
        <v>39667</v>
      </c>
      <c r="T38" s="2">
        <v>35.8</v>
      </c>
      <c r="U38" s="2">
        <v>36.6</v>
      </c>
      <c r="V38" s="2"/>
      <c r="W38" s="2">
        <f t="shared" si="5"/>
        <v>2113790.2064684653</v>
      </c>
      <c r="X38" s="2">
        <f t="shared" si="6"/>
        <v>647703.5261548872</v>
      </c>
      <c r="Y38">
        <f t="shared" si="7"/>
        <v>421.83160410138873</v>
      </c>
      <c r="AB38" t="s">
        <v>83</v>
      </c>
    </row>
    <row r="39" spans="1:25" ht="12.75">
      <c r="A39" s="2">
        <v>35</v>
      </c>
      <c r="B39" s="2">
        <v>6934994.24645</v>
      </c>
      <c r="C39" s="2">
        <v>2125032.88037</v>
      </c>
      <c r="D39" s="2">
        <v>1383.9315000000001</v>
      </c>
      <c r="E39" s="2" t="s">
        <v>44</v>
      </c>
      <c r="F39" s="2">
        <v>0.2</v>
      </c>
      <c r="G39" s="2">
        <f>CONVERT(F39,"ft","m")</f>
        <v>0.06096</v>
      </c>
      <c r="H39" s="2">
        <f t="shared" si="8"/>
        <v>1</v>
      </c>
      <c r="I39" s="7">
        <v>0.224081372</v>
      </c>
      <c r="J39" s="2">
        <f>CONVERT(I39,"ft","m")</f>
        <v>0.06830000218559999</v>
      </c>
      <c r="K39" s="2">
        <f t="shared" si="9"/>
        <v>1</v>
      </c>
      <c r="L39" s="2">
        <v>0</v>
      </c>
      <c r="M39" s="2">
        <f>CONVERT(L39,"ft","m")</f>
        <v>0</v>
      </c>
      <c r="N39" s="2">
        <f t="shared" si="10"/>
        <v>1</v>
      </c>
      <c r="O39" s="7">
        <v>0.04593176</v>
      </c>
      <c r="P39" s="2">
        <f>CONVERT(O39,"ft","m")</f>
        <v>0.014000000448000002</v>
      </c>
      <c r="Q39" s="2">
        <f t="shared" si="11"/>
        <v>1</v>
      </c>
      <c r="R39" s="2"/>
      <c r="S39" s="8">
        <v>39667</v>
      </c>
      <c r="T39" s="2">
        <v>35.8</v>
      </c>
      <c r="U39" s="2">
        <v>36.6</v>
      </c>
      <c r="V39" s="2"/>
      <c r="W39" s="2">
        <f t="shared" si="5"/>
        <v>2113786.178676802</v>
      </c>
      <c r="X39" s="2">
        <f t="shared" si="6"/>
        <v>647710.0012100559</v>
      </c>
      <c r="Y39">
        <f t="shared" si="7"/>
        <v>421.8223077016862</v>
      </c>
    </row>
    <row r="40" spans="1:25" ht="12.75">
      <c r="A40" s="2">
        <v>36</v>
      </c>
      <c r="B40" s="2">
        <v>6934992.64127</v>
      </c>
      <c r="C40" s="2">
        <v>2125035.57291</v>
      </c>
      <c r="D40" s="2">
        <v>1383.784</v>
      </c>
      <c r="E40" s="2" t="s">
        <v>45</v>
      </c>
      <c r="F40" s="2">
        <v>0.2</v>
      </c>
      <c r="G40" s="2">
        <f>CONVERT(F40,"ft","m")</f>
        <v>0.06096</v>
      </c>
      <c r="H40" s="2">
        <f t="shared" si="8"/>
        <v>1</v>
      </c>
      <c r="I40" s="7">
        <v>0.377952768</v>
      </c>
      <c r="J40" s="2">
        <f>CONVERT(I40,"ft","m")</f>
        <v>0.1152000036864</v>
      </c>
      <c r="K40" s="2">
        <f t="shared" si="9"/>
        <v>1</v>
      </c>
      <c r="L40" s="2">
        <v>-0.02</v>
      </c>
      <c r="M40" s="2">
        <f>CONVERT(L40,"ft","m")</f>
        <v>-0.006096</v>
      </c>
      <c r="N40" s="2">
        <f t="shared" si="10"/>
        <v>1</v>
      </c>
      <c r="O40" s="7">
        <v>0.044619424</v>
      </c>
      <c r="P40" s="2">
        <f>CONVERT(O40,"ft","m")</f>
        <v>0.0136000004352</v>
      </c>
      <c r="Q40" s="2">
        <f t="shared" si="11"/>
        <v>1</v>
      </c>
      <c r="R40" s="2"/>
      <c r="S40" s="8">
        <v>39667</v>
      </c>
      <c r="T40" s="2">
        <v>35.8</v>
      </c>
      <c r="U40" s="2">
        <v>36.6</v>
      </c>
      <c r="V40" s="2"/>
      <c r="W40" s="2">
        <f t="shared" si="5"/>
        <v>2113785.6894179536</v>
      </c>
      <c r="X40" s="2">
        <f t="shared" si="6"/>
        <v>647710.8218962217</v>
      </c>
      <c r="Y40">
        <f t="shared" si="7"/>
        <v>421.77734970312486</v>
      </c>
    </row>
    <row r="41" spans="1:25" ht="12.75">
      <c r="A41" s="2">
        <v>27</v>
      </c>
      <c r="B41" s="2">
        <v>6934944.70232</v>
      </c>
      <c r="C41" s="2">
        <v>2125023.90128</v>
      </c>
      <c r="D41" s="2">
        <v>1383.5408000000002</v>
      </c>
      <c r="E41" s="2" t="s">
        <v>46</v>
      </c>
      <c r="F41" s="2">
        <v>0.5</v>
      </c>
      <c r="G41" s="2">
        <f>CONVERT(F41,"ft","m")</f>
        <v>0.1524</v>
      </c>
      <c r="H41" s="2">
        <f t="shared" si="8"/>
        <v>1</v>
      </c>
      <c r="I41" s="7">
        <v>0.5698819079999999</v>
      </c>
      <c r="J41" s="2">
        <f>CONVERT(I41,"ft","m")</f>
        <v>0.17370000555839998</v>
      </c>
      <c r="K41" s="2">
        <f t="shared" si="9"/>
        <v>1</v>
      </c>
      <c r="L41" s="2">
        <v>0.08</v>
      </c>
      <c r="M41" s="2">
        <f>CONVERT(L41,"ft","m")</f>
        <v>0.024384</v>
      </c>
      <c r="N41" s="2">
        <f t="shared" si="10"/>
        <v>1</v>
      </c>
      <c r="O41" s="7">
        <v>0.153871396</v>
      </c>
      <c r="P41" s="2">
        <f>CONVERT(O41,"ft","m")</f>
        <v>0.046900001500799995</v>
      </c>
      <c r="Q41" s="2">
        <f t="shared" si="11"/>
        <v>1</v>
      </c>
      <c r="R41" s="2"/>
      <c r="S41" s="8">
        <v>39667</v>
      </c>
      <c r="T41" s="2">
        <v>35.8</v>
      </c>
      <c r="U41" s="2">
        <v>36.6</v>
      </c>
      <c r="V41" s="2"/>
      <c r="W41" s="2">
        <f t="shared" si="5"/>
        <v>2113771.0776264616</v>
      </c>
      <c r="X41" s="2">
        <f t="shared" si="6"/>
        <v>647707.2643835115</v>
      </c>
      <c r="Y41">
        <f t="shared" si="7"/>
        <v>421.70322234549695</v>
      </c>
    </row>
    <row r="42" spans="1:25" ht="12.75">
      <c r="A42" s="2">
        <v>29</v>
      </c>
      <c r="B42" s="2">
        <v>6934945.41893</v>
      </c>
      <c r="C42" s="2">
        <v>2125009.1176</v>
      </c>
      <c r="D42" s="2">
        <v>1383.7924</v>
      </c>
      <c r="E42" s="2" t="s">
        <v>47</v>
      </c>
      <c r="F42" s="2">
        <v>0.2</v>
      </c>
      <c r="G42" s="2">
        <f>CONVERT(F42,"ft","m")</f>
        <v>0.06096</v>
      </c>
      <c r="H42" s="2">
        <f t="shared" si="8"/>
        <v>1</v>
      </c>
      <c r="I42" s="7">
        <v>0.10925197200000002</v>
      </c>
      <c r="J42" s="2">
        <f>CONVERT(I42,"ft","m")</f>
        <v>0.03330000106560001</v>
      </c>
      <c r="K42" s="2">
        <f t="shared" si="9"/>
        <v>1</v>
      </c>
      <c r="L42" s="2">
        <v>0.05</v>
      </c>
      <c r="M42" s="2">
        <f>CONVERT(L42,"ft","m")</f>
        <v>0.01524</v>
      </c>
      <c r="N42" s="2">
        <f t="shared" si="10"/>
        <v>1</v>
      </c>
      <c r="O42" s="7">
        <v>0.07742782399999999</v>
      </c>
      <c r="P42" s="2">
        <f>CONVERT(O42,"ft","m")</f>
        <v>0.0236000007552</v>
      </c>
      <c r="Q42" s="2">
        <f t="shared" si="11"/>
        <v>1</v>
      </c>
      <c r="R42" s="2"/>
      <c r="S42" s="8">
        <v>39667</v>
      </c>
      <c r="T42" s="2">
        <v>35.8</v>
      </c>
      <c r="U42" s="2">
        <v>36.6</v>
      </c>
      <c r="V42" s="2"/>
      <c r="W42" s="2">
        <f t="shared" si="5"/>
        <v>2113771.2960491823</v>
      </c>
      <c r="X42" s="2">
        <f t="shared" si="6"/>
        <v>647702.7583179917</v>
      </c>
      <c r="Y42">
        <f t="shared" si="7"/>
        <v>421.7799100230429</v>
      </c>
    </row>
    <row r="43" spans="1:25" ht="12.75">
      <c r="A43" s="2">
        <v>28</v>
      </c>
      <c r="B43" s="2">
        <v>6934947.96055</v>
      </c>
      <c r="C43" s="2">
        <v>2125011.33592</v>
      </c>
      <c r="D43" s="2">
        <v>1383.8126000000002</v>
      </c>
      <c r="E43" s="2" t="s">
        <v>48</v>
      </c>
      <c r="F43" s="2">
        <v>0.2</v>
      </c>
      <c r="G43" s="2">
        <f>CONVERT(F43,"ft","m")</f>
        <v>0.06096</v>
      </c>
      <c r="H43" s="2">
        <f t="shared" si="8"/>
        <v>1</v>
      </c>
      <c r="I43" s="7">
        <v>0.315944892</v>
      </c>
      <c r="J43" s="2">
        <f>CONVERT(I43,"ft","m")</f>
        <v>0.0963000030816</v>
      </c>
      <c r="K43" s="2">
        <f t="shared" si="9"/>
        <v>1</v>
      </c>
      <c r="L43" s="2">
        <v>0.07</v>
      </c>
      <c r="M43" s="2">
        <f>CONVERT(L43,"ft","m")</f>
        <v>0.021336000000000004</v>
      </c>
      <c r="N43" s="2">
        <f t="shared" si="10"/>
        <v>1</v>
      </c>
      <c r="O43" s="7">
        <v>0.069225724</v>
      </c>
      <c r="P43" s="2">
        <f>CONVERT(O43,"ft","m")</f>
        <v>0.0211000006752</v>
      </c>
      <c r="Q43" s="2">
        <f t="shared" si="11"/>
        <v>1</v>
      </c>
      <c r="R43" s="2"/>
      <c r="S43" s="8">
        <v>39667</v>
      </c>
      <c r="T43" s="2">
        <v>35.8</v>
      </c>
      <c r="U43" s="2">
        <v>36.6</v>
      </c>
      <c r="V43" s="2"/>
      <c r="W43" s="2">
        <f t="shared" si="5"/>
        <v>2113772.070734934</v>
      </c>
      <c r="X43" s="2">
        <f t="shared" si="6"/>
        <v>647703.4344619061</v>
      </c>
      <c r="Y43">
        <f t="shared" si="7"/>
        <v>421.7860669828459</v>
      </c>
    </row>
    <row r="44" spans="1:25" ht="12.75">
      <c r="A44" s="2">
        <v>30</v>
      </c>
      <c r="B44" s="2">
        <v>6934956.78931</v>
      </c>
      <c r="C44" s="2">
        <v>2125004.82668</v>
      </c>
      <c r="D44" s="2">
        <v>1383.8998000000001</v>
      </c>
      <c r="E44" s="2" t="s">
        <v>49</v>
      </c>
      <c r="F44" s="2">
        <v>0.2</v>
      </c>
      <c r="G44" s="2">
        <f>CONVERT(F44,"ft","m")</f>
        <v>0.06096</v>
      </c>
      <c r="H44" s="2">
        <f t="shared" si="8"/>
        <v>1</v>
      </c>
      <c r="I44" s="7">
        <v>0.25820210800000004</v>
      </c>
      <c r="J44" s="2">
        <f>CONVERT(I44,"ft","m")</f>
        <v>0.07870000251840001</v>
      </c>
      <c r="K44" s="2">
        <f t="shared" si="9"/>
        <v>1</v>
      </c>
      <c r="L44" s="2">
        <v>0</v>
      </c>
      <c r="M44" s="2">
        <f>CONVERT(L44,"ft","m")</f>
        <v>0</v>
      </c>
      <c r="N44" s="2">
        <f t="shared" si="10"/>
        <v>1</v>
      </c>
      <c r="O44" s="7">
        <v>0.096128612</v>
      </c>
      <c r="P44" s="2">
        <f>CONVERT(O44,"ft","m")</f>
        <v>0.029300000937599997</v>
      </c>
      <c r="Q44" s="2">
        <f t="shared" si="11"/>
        <v>1</v>
      </c>
      <c r="R44" s="2"/>
      <c r="S44" s="8">
        <v>39667</v>
      </c>
      <c r="T44" s="2">
        <v>35.8</v>
      </c>
      <c r="U44" s="2">
        <v>36.6</v>
      </c>
      <c r="V44" s="2"/>
      <c r="W44" s="2">
        <f t="shared" si="5"/>
        <v>2113774.7617408955</v>
      </c>
      <c r="X44" s="2">
        <f t="shared" si="6"/>
        <v>647701.4504456175</v>
      </c>
      <c r="Y44">
        <f t="shared" si="7"/>
        <v>421.8126455419954</v>
      </c>
    </row>
    <row r="45" spans="1:25" ht="12.75">
      <c r="A45" s="2">
        <v>53</v>
      </c>
      <c r="B45" s="2">
        <v>6934937.70504</v>
      </c>
      <c r="C45" s="2">
        <v>2125012.32449</v>
      </c>
      <c r="D45" s="2">
        <v>1383.9162000000001</v>
      </c>
      <c r="E45" s="2" t="s">
        <v>50</v>
      </c>
      <c r="F45" s="2">
        <v>0.2</v>
      </c>
      <c r="G45" s="2">
        <f>CONVERT(F45,"ft","m")</f>
        <v>0.06096</v>
      </c>
      <c r="H45" s="2">
        <f t="shared" si="8"/>
        <v>1</v>
      </c>
      <c r="I45" s="7">
        <v>0.238517068</v>
      </c>
      <c r="J45" s="2">
        <f>CONVERT(I45,"ft","m")</f>
        <v>0.07270000232639999</v>
      </c>
      <c r="K45" s="2">
        <f t="shared" si="9"/>
        <v>1</v>
      </c>
      <c r="L45" s="2">
        <v>-0.04</v>
      </c>
      <c r="M45" s="2">
        <f>CONVERT(L45,"ft","m")</f>
        <v>-0.012192</v>
      </c>
      <c r="N45" s="2">
        <f t="shared" si="10"/>
        <v>1</v>
      </c>
      <c r="O45" s="7">
        <v>0.02624672</v>
      </c>
      <c r="P45" s="2">
        <f>CONVERT(O45,"ft","m")</f>
        <v>0.008000000256000001</v>
      </c>
      <c r="Q45" s="2">
        <f t="shared" si="11"/>
        <v>1</v>
      </c>
      <c r="R45" s="2"/>
      <c r="S45" s="8">
        <v>39667</v>
      </c>
      <c r="T45" s="2">
        <v>35.8</v>
      </c>
      <c r="U45" s="2">
        <v>36.6</v>
      </c>
      <c r="V45" s="2"/>
      <c r="W45" s="2">
        <f t="shared" si="5"/>
        <v>2113768.9448555857</v>
      </c>
      <c r="X45" s="2">
        <f t="shared" si="6"/>
        <v>647703.7357780325</v>
      </c>
      <c r="Y45">
        <f t="shared" si="7"/>
        <v>421.8176442618354</v>
      </c>
    </row>
    <row r="46" spans="1:25" ht="12.75">
      <c r="A46" s="2">
        <v>26</v>
      </c>
      <c r="B46" s="2">
        <v>6934926.49849</v>
      </c>
      <c r="C46" s="2">
        <v>2125013.34891</v>
      </c>
      <c r="D46" s="2">
        <v>1383.5022000000001</v>
      </c>
      <c r="E46" s="2" t="s">
        <v>51</v>
      </c>
      <c r="F46" s="2">
        <v>0.5</v>
      </c>
      <c r="G46" s="2">
        <f>CONVERT(F46,"ft","m")</f>
        <v>0.1524</v>
      </c>
      <c r="H46" s="2">
        <f t="shared" si="8"/>
        <v>1</v>
      </c>
      <c r="I46" s="7">
        <v>0.317585312</v>
      </c>
      <c r="J46" s="2">
        <f>CONVERT(I46,"ft","m")</f>
        <v>0.09680000309760001</v>
      </c>
      <c r="K46" s="2">
        <f t="shared" si="9"/>
        <v>1</v>
      </c>
      <c r="L46" s="2">
        <v>0</v>
      </c>
      <c r="M46" s="2">
        <f>CONVERT(L46,"ft","m")</f>
        <v>0</v>
      </c>
      <c r="N46" s="2">
        <f t="shared" si="10"/>
        <v>1</v>
      </c>
      <c r="O46" s="7">
        <v>0.085958008</v>
      </c>
      <c r="P46" s="2">
        <f>CONVERT(O46,"ft","m")</f>
        <v>0.0262000008384</v>
      </c>
      <c r="Q46" s="2">
        <f t="shared" si="11"/>
        <v>1</v>
      </c>
      <c r="R46" s="2"/>
      <c r="S46" s="8">
        <v>39667</v>
      </c>
      <c r="T46" s="2">
        <v>35.8</v>
      </c>
      <c r="U46" s="2">
        <v>36.6</v>
      </c>
      <c r="V46" s="2"/>
      <c r="W46" s="2">
        <f t="shared" si="5"/>
        <v>2113765.5290992553</v>
      </c>
      <c r="X46" s="2">
        <f t="shared" si="6"/>
        <v>647704.0480212385</v>
      </c>
      <c r="Y46">
        <f t="shared" si="7"/>
        <v>421.6914570658734</v>
      </c>
    </row>
    <row r="47" spans="1:25" ht="12.75">
      <c r="A47" s="2">
        <v>31</v>
      </c>
      <c r="B47" s="2">
        <v>6934962.62445</v>
      </c>
      <c r="C47" s="2">
        <v>2124996.29513</v>
      </c>
      <c r="D47" s="2">
        <v>1384.1304000000002</v>
      </c>
      <c r="E47" s="2" t="s">
        <v>52</v>
      </c>
      <c r="F47" s="2">
        <v>0.1</v>
      </c>
      <c r="G47" s="2">
        <f>CONVERT(F47,"ft","m")</f>
        <v>0.03048</v>
      </c>
      <c r="H47" s="2">
        <f t="shared" si="8"/>
        <v>1</v>
      </c>
      <c r="I47" s="7">
        <v>0.191601056</v>
      </c>
      <c r="J47" s="2">
        <f>CONVERT(I47,"ft","m")</f>
        <v>0.0584000018688</v>
      </c>
      <c r="K47" s="2">
        <f t="shared" si="9"/>
        <v>1</v>
      </c>
      <c r="L47" s="2">
        <v>0</v>
      </c>
      <c r="M47" s="2">
        <f>CONVERT(L47,"ft","m")</f>
        <v>0</v>
      </c>
      <c r="N47" s="2">
        <f t="shared" si="10"/>
        <v>1</v>
      </c>
      <c r="O47" s="7">
        <v>0.039698164</v>
      </c>
      <c r="P47" s="2">
        <f>CONVERT(O47,"ft","m")</f>
        <v>0.012100000387200001</v>
      </c>
      <c r="Q47" s="2">
        <f t="shared" si="11"/>
        <v>1</v>
      </c>
      <c r="R47" s="2"/>
      <c r="S47" s="8">
        <v>39667</v>
      </c>
      <c r="T47" s="2">
        <v>35.8</v>
      </c>
      <c r="U47" s="2">
        <v>36.6</v>
      </c>
      <c r="V47" s="2"/>
      <c r="W47" s="2">
        <f t="shared" si="5"/>
        <v>2113776.5402915105</v>
      </c>
      <c r="X47" s="2">
        <f t="shared" si="6"/>
        <v>647698.8500292609</v>
      </c>
      <c r="Y47">
        <f t="shared" si="7"/>
        <v>421.8829324197462</v>
      </c>
    </row>
    <row r="48" spans="1:25" ht="12.75">
      <c r="A48" s="2">
        <v>20</v>
      </c>
      <c r="B48" s="2">
        <v>6934820.65385</v>
      </c>
      <c r="C48" s="2">
        <v>2125066.92024</v>
      </c>
      <c r="D48" s="2">
        <v>1382.8478000000002</v>
      </c>
      <c r="E48" s="2" t="s">
        <v>53</v>
      </c>
      <c r="F48" s="2">
        <v>0.35</v>
      </c>
      <c r="G48" s="2">
        <f>CONVERT(F48,"ft","m")</f>
        <v>0.10667999999999998</v>
      </c>
      <c r="H48" s="2">
        <f t="shared" si="8"/>
        <v>1</v>
      </c>
      <c r="I48" s="7">
        <v>0.44717849200000004</v>
      </c>
      <c r="J48" s="2">
        <f>CONVERT(I48,"ft","m")</f>
        <v>0.13630000436160003</v>
      </c>
      <c r="K48" s="2">
        <f t="shared" si="9"/>
        <v>1</v>
      </c>
      <c r="L48" s="2">
        <v>0.05</v>
      </c>
      <c r="M48" s="2">
        <f>CONVERT(L48,"ft","m")</f>
        <v>0.01524</v>
      </c>
      <c r="N48" s="2">
        <f t="shared" si="10"/>
        <v>1</v>
      </c>
      <c r="O48" s="7">
        <v>0.19685039999999998</v>
      </c>
      <c r="P48" s="2">
        <f>CONVERT(O48,"ft","m")</f>
        <v>0.06000000191999999</v>
      </c>
      <c r="Q48" s="2">
        <f t="shared" si="11"/>
        <v>0</v>
      </c>
      <c r="R48" s="2"/>
      <c r="S48" s="8">
        <v>39671</v>
      </c>
      <c r="T48" s="2" t="s">
        <v>54</v>
      </c>
      <c r="U48" s="2">
        <v>36.6</v>
      </c>
      <c r="V48" s="2"/>
      <c r="W48" s="2">
        <f t="shared" si="5"/>
        <v>2113733.2676540157</v>
      </c>
      <c r="X48" s="2">
        <f t="shared" si="6"/>
        <v>647720.3765620999</v>
      </c>
      <c r="Y48">
        <f t="shared" si="7"/>
        <v>421.4919959522562</v>
      </c>
    </row>
    <row r="49" spans="1:25" ht="12.75">
      <c r="A49" s="2">
        <v>21</v>
      </c>
      <c r="B49" s="2">
        <v>6934821.66322</v>
      </c>
      <c r="C49" s="2">
        <v>2125066.10943</v>
      </c>
      <c r="D49" s="2">
        <v>1383.0842000000002</v>
      </c>
      <c r="E49" s="2" t="s">
        <v>55</v>
      </c>
      <c r="F49" s="2">
        <v>0.22</v>
      </c>
      <c r="G49" s="2">
        <f>CONVERT(F49,"ft","m")</f>
        <v>0.067056</v>
      </c>
      <c r="H49" s="2">
        <f t="shared" si="8"/>
        <v>1</v>
      </c>
      <c r="I49" s="7">
        <v>0.347112872</v>
      </c>
      <c r="J49" s="2">
        <f>CONVERT(I49,"ft","m")</f>
        <v>0.1058000033856</v>
      </c>
      <c r="K49" s="2">
        <f t="shared" si="9"/>
        <v>1</v>
      </c>
      <c r="L49" s="2">
        <v>0</v>
      </c>
      <c r="M49" s="2">
        <f>CONVERT(L49,"ft","m")</f>
        <v>0</v>
      </c>
      <c r="N49" s="2">
        <f t="shared" si="10"/>
        <v>1</v>
      </c>
      <c r="O49" s="7">
        <v>0.161089244</v>
      </c>
      <c r="P49" s="2">
        <f>CONVERT(O49,"ft","m")</f>
        <v>0.049100001571199994</v>
      </c>
      <c r="Q49" s="2">
        <f t="shared" si="11"/>
        <v>1</v>
      </c>
      <c r="R49" s="2"/>
      <c r="S49" s="8">
        <v>39671</v>
      </c>
      <c r="T49" s="2" t="s">
        <v>54</v>
      </c>
      <c r="U49" s="2">
        <v>36.6</v>
      </c>
      <c r="V49" s="2"/>
      <c r="W49" s="2">
        <f t="shared" si="5"/>
        <v>2113733.5753099816</v>
      </c>
      <c r="X49" s="2">
        <f t="shared" si="6"/>
        <v>647720.12942722</v>
      </c>
      <c r="Y49">
        <f t="shared" si="7"/>
        <v>421.56405066995046</v>
      </c>
    </row>
    <row r="50" spans="1:25" ht="12.75">
      <c r="A50" s="2">
        <v>22</v>
      </c>
      <c r="B50" s="2">
        <v>6934817.8018</v>
      </c>
      <c r="C50" s="2">
        <v>2125067.47098</v>
      </c>
      <c r="D50" s="2">
        <v>1382.9882000000002</v>
      </c>
      <c r="E50" s="2" t="s">
        <v>56</v>
      </c>
      <c r="F50" s="2">
        <v>0.23</v>
      </c>
      <c r="G50" s="2">
        <f>CONVERT(F50,"ft","m")</f>
        <v>0.070104</v>
      </c>
      <c r="H50" s="2">
        <f t="shared" si="8"/>
        <v>1</v>
      </c>
      <c r="I50" s="7">
        <v>0.42060368800000003</v>
      </c>
      <c r="J50" s="2">
        <f>CONVERT(I50,"ft","m")</f>
        <v>0.1282000041024</v>
      </c>
      <c r="K50" s="2">
        <f t="shared" si="9"/>
        <v>1</v>
      </c>
      <c r="L50" s="13">
        <v>0</v>
      </c>
      <c r="M50" s="2">
        <f>CONVERT(L50,"ft","m")</f>
        <v>0</v>
      </c>
      <c r="N50" s="2">
        <f t="shared" si="10"/>
        <v>1</v>
      </c>
      <c r="O50" s="7">
        <v>0.32808400000000004</v>
      </c>
      <c r="P50" s="2">
        <f>CONVERT(O50,"ft","m")</f>
        <v>0.1000000032</v>
      </c>
      <c r="Q50" s="13">
        <f t="shared" si="11"/>
        <v>0.1</v>
      </c>
      <c r="R50" s="2"/>
      <c r="S50" s="8">
        <v>39671</v>
      </c>
      <c r="T50" s="2" t="s">
        <v>54</v>
      </c>
      <c r="U50" s="2">
        <v>36.6</v>
      </c>
      <c r="V50" s="2"/>
      <c r="W50" s="2">
        <f t="shared" si="5"/>
        <v>2113732.398349203</v>
      </c>
      <c r="X50" s="2">
        <f t="shared" si="6"/>
        <v>647720.5444276467</v>
      </c>
      <c r="Y50">
        <f t="shared" si="7"/>
        <v>421.5347898708868</v>
      </c>
    </row>
    <row r="51" spans="1:25" ht="12.75">
      <c r="A51" s="2">
        <v>23</v>
      </c>
      <c r="B51" s="2">
        <v>6934819.15235</v>
      </c>
      <c r="C51" s="2">
        <v>2125068.52858</v>
      </c>
      <c r="D51" s="2">
        <v>1382.8915000000002</v>
      </c>
      <c r="E51" s="2" t="s">
        <v>57</v>
      </c>
      <c r="F51" s="2">
        <v>0.25</v>
      </c>
      <c r="G51" s="2">
        <f>CONVERT(F51,"ft","m")</f>
        <v>0.0762</v>
      </c>
      <c r="H51" s="2">
        <f t="shared" si="8"/>
        <v>1</v>
      </c>
      <c r="I51" s="7">
        <v>0.458989516</v>
      </c>
      <c r="J51" s="2">
        <f>CONVERT(I51,"ft","m")</f>
        <v>0.13990000447679998</v>
      </c>
      <c r="K51" s="2">
        <f t="shared" si="9"/>
        <v>1</v>
      </c>
      <c r="L51" s="13">
        <v>0.05</v>
      </c>
      <c r="M51" s="2">
        <f>CONVERT(L51,"ft","m")</f>
        <v>0.01524</v>
      </c>
      <c r="N51" s="2">
        <f t="shared" si="10"/>
        <v>1</v>
      </c>
      <c r="O51" s="7">
        <v>0.236548564</v>
      </c>
      <c r="P51" s="2">
        <f>CONVERT(O51,"ft","m")</f>
        <v>0.07210000230719998</v>
      </c>
      <c r="Q51" s="13">
        <f t="shared" si="11"/>
        <v>0.1</v>
      </c>
      <c r="R51" s="2"/>
      <c r="S51" s="8">
        <v>39671</v>
      </c>
      <c r="T51" s="2" t="s">
        <v>54</v>
      </c>
      <c r="U51" s="2">
        <v>36.6</v>
      </c>
      <c r="V51" s="2"/>
      <c r="W51" s="2">
        <f t="shared" si="5"/>
        <v>2113732.8099968303</v>
      </c>
      <c r="X51" s="2">
        <f t="shared" si="6"/>
        <v>647720.8667841164</v>
      </c>
      <c r="Y51">
        <f t="shared" si="7"/>
        <v>421.50531571182995</v>
      </c>
    </row>
    <row r="52" spans="1:25" ht="12.75">
      <c r="A52" s="2">
        <v>24</v>
      </c>
      <c r="B52" s="2">
        <v>6934817.19948</v>
      </c>
      <c r="C52" s="2">
        <v>2125070.30384</v>
      </c>
      <c r="D52" s="2">
        <v>1382.9766000000002</v>
      </c>
      <c r="E52" s="2" t="s">
        <v>58</v>
      </c>
      <c r="F52" s="2">
        <v>0.13</v>
      </c>
      <c r="G52" s="2">
        <f>CONVERT(F52,"ft","m")</f>
        <v>0.039624</v>
      </c>
      <c r="H52" s="2">
        <f t="shared" si="8"/>
        <v>1</v>
      </c>
      <c r="I52" s="7">
        <v>0.389763792</v>
      </c>
      <c r="J52" s="2">
        <f>CONVERT(I52,"ft","m")</f>
        <v>0.11880000380160001</v>
      </c>
      <c r="K52" s="2">
        <f t="shared" si="9"/>
        <v>1</v>
      </c>
      <c r="L52" s="13">
        <v>0</v>
      </c>
      <c r="M52" s="2">
        <f>CONVERT(L52,"ft","m")</f>
        <v>0</v>
      </c>
      <c r="N52" s="2">
        <f t="shared" si="10"/>
        <v>1</v>
      </c>
      <c r="O52" s="7">
        <v>0.32480316000000004</v>
      </c>
      <c r="P52" s="2">
        <f>CONVERT(O52,"ft","m")</f>
        <v>0.099000003168</v>
      </c>
      <c r="Q52" s="13">
        <f t="shared" si="11"/>
        <v>0.1</v>
      </c>
      <c r="R52" s="2"/>
      <c r="S52" s="8">
        <v>39671</v>
      </c>
      <c r="T52" s="2" t="s">
        <v>54</v>
      </c>
      <c r="U52" s="2">
        <v>36.6</v>
      </c>
      <c r="V52" s="2"/>
      <c r="W52" s="2">
        <f t="shared" si="5"/>
        <v>2113732.214762073</v>
      </c>
      <c r="X52" s="2">
        <f t="shared" si="6"/>
        <v>647721.407883347</v>
      </c>
      <c r="Y52">
        <f t="shared" si="7"/>
        <v>421.5312541909999</v>
      </c>
    </row>
    <row r="53" spans="1:25" ht="12.75">
      <c r="A53" s="2">
        <v>25</v>
      </c>
      <c r="B53" s="2">
        <v>6934838.84243</v>
      </c>
      <c r="C53" s="2">
        <v>2125052.54458</v>
      </c>
      <c r="D53" s="2">
        <v>1383.1371000000001</v>
      </c>
      <c r="E53" s="2" t="s">
        <v>59</v>
      </c>
      <c r="F53" s="2">
        <v>0.18</v>
      </c>
      <c r="G53" s="2">
        <f>CONVERT(F53,"ft","m")</f>
        <v>0.054864</v>
      </c>
      <c r="H53" s="2">
        <f t="shared" si="8"/>
        <v>1</v>
      </c>
      <c r="I53" s="7">
        <v>0.268372712</v>
      </c>
      <c r="J53" s="2">
        <f>CONVERT(I53,"ft","m")</f>
        <v>0.0818000026176</v>
      </c>
      <c r="K53" s="2">
        <f t="shared" si="9"/>
        <v>1</v>
      </c>
      <c r="L53" s="2">
        <v>0</v>
      </c>
      <c r="M53" s="2">
        <f>CONVERT(L53,"ft","m")</f>
        <v>0</v>
      </c>
      <c r="N53" s="2">
        <f t="shared" si="10"/>
        <v>1</v>
      </c>
      <c r="O53" s="7">
        <v>0.064960632</v>
      </c>
      <c r="P53" s="2">
        <f>CONVERT(O53,"ft","m")</f>
        <v>0.019800000633600004</v>
      </c>
      <c r="Q53" s="2">
        <f t="shared" si="11"/>
        <v>1</v>
      </c>
      <c r="R53" s="2"/>
      <c r="S53" s="8">
        <v>39671</v>
      </c>
      <c r="T53" s="2" t="s">
        <v>54</v>
      </c>
      <c r="U53" s="2">
        <v>36.6</v>
      </c>
      <c r="V53" s="2"/>
      <c r="W53" s="2">
        <f t="shared" si="5"/>
        <v>2113738.811533022</v>
      </c>
      <c r="X53" s="2">
        <f t="shared" si="6"/>
        <v>647715.9948610722</v>
      </c>
      <c r="Y53">
        <f t="shared" si="7"/>
        <v>421.5801745894345</v>
      </c>
    </row>
    <row r="54" spans="1:25" ht="12.75">
      <c r="A54" s="2">
        <v>43</v>
      </c>
      <c r="B54" s="2">
        <v>6935107.29258</v>
      </c>
      <c r="C54" s="2">
        <v>2124981.77084</v>
      </c>
      <c r="D54" s="2">
        <v>1384.0231</v>
      </c>
      <c r="E54" s="2" t="s">
        <v>60</v>
      </c>
      <c r="F54" s="2">
        <v>0.19</v>
      </c>
      <c r="G54" s="2">
        <f>CONVERT(F54,"ft","m")</f>
        <v>0.057912</v>
      </c>
      <c r="H54" s="2">
        <f t="shared" si="8"/>
        <v>1</v>
      </c>
      <c r="I54" s="7">
        <v>0.21587927199999998</v>
      </c>
      <c r="J54" s="2">
        <f>CONVERT(I54,"ft","m")</f>
        <v>0.0658000021056</v>
      </c>
      <c r="K54" s="2">
        <f t="shared" si="9"/>
        <v>1</v>
      </c>
      <c r="L54" s="2">
        <v>0</v>
      </c>
      <c r="M54" s="2">
        <f>CONVERT(L54,"ft","m")</f>
        <v>0</v>
      </c>
      <c r="N54" s="2">
        <f t="shared" si="10"/>
        <v>1</v>
      </c>
      <c r="O54" s="7">
        <v>0.02296588</v>
      </c>
      <c r="P54" s="2">
        <f>CONVERT(O54,"ft","m")</f>
        <v>0.007000000224000001</v>
      </c>
      <c r="Q54" s="2">
        <f t="shared" si="11"/>
        <v>1</v>
      </c>
      <c r="R54" s="2"/>
      <c r="S54" s="8">
        <v>39671</v>
      </c>
      <c r="T54" s="2" t="s">
        <v>54</v>
      </c>
      <c r="U54" s="2">
        <v>36.6</v>
      </c>
      <c r="V54" s="2"/>
      <c r="W54" s="2">
        <f t="shared" si="5"/>
        <v>2113820.6351361237</v>
      </c>
      <c r="X54" s="2">
        <f t="shared" si="6"/>
        <v>647694.4230258104</v>
      </c>
      <c r="Y54">
        <f t="shared" si="7"/>
        <v>421.8502273807928</v>
      </c>
    </row>
    <row r="55" spans="1:25" ht="12.75">
      <c r="A55" s="2">
        <v>44</v>
      </c>
      <c r="B55" s="2">
        <v>6935102.1264</v>
      </c>
      <c r="C55" s="2">
        <v>2124986.45736</v>
      </c>
      <c r="D55" s="2">
        <v>1384.0563000000002</v>
      </c>
      <c r="E55" s="2" t="s">
        <v>61</v>
      </c>
      <c r="F55" s="2">
        <v>0.1</v>
      </c>
      <c r="G55" s="2">
        <f>CONVERT(F55,"ft","m")</f>
        <v>0.03048</v>
      </c>
      <c r="H55" s="2">
        <f t="shared" si="8"/>
        <v>1</v>
      </c>
      <c r="I55" s="7">
        <v>0.23425197600000003</v>
      </c>
      <c r="J55" s="2">
        <f>CONVERT(I55,"ft","m")</f>
        <v>0.07140000228480001</v>
      </c>
      <c r="K55" s="2">
        <f t="shared" si="9"/>
        <v>1</v>
      </c>
      <c r="L55" s="2">
        <v>0</v>
      </c>
      <c r="M55" s="2">
        <f>CONVERT(L55,"ft","m")</f>
        <v>0</v>
      </c>
      <c r="N55" s="2">
        <f t="shared" si="10"/>
        <v>1</v>
      </c>
      <c r="O55" s="7">
        <v>0.069553808</v>
      </c>
      <c r="P55" s="2">
        <f>CONVERT(O55,"ft","m")</f>
        <v>0.0212000006784</v>
      </c>
      <c r="Q55" s="2">
        <f t="shared" si="11"/>
        <v>1</v>
      </c>
      <c r="R55" s="2"/>
      <c r="S55" s="8">
        <v>39671</v>
      </c>
      <c r="T55" s="2" t="s">
        <v>54</v>
      </c>
      <c r="U55" s="2">
        <v>36.6</v>
      </c>
      <c r="V55" s="2"/>
      <c r="W55" s="2">
        <f t="shared" si="5"/>
        <v>2113819.0604845104</v>
      </c>
      <c r="X55" s="2">
        <f t="shared" si="6"/>
        <v>647695.8514770607</v>
      </c>
      <c r="Y55">
        <f t="shared" si="7"/>
        <v>421.86034674046897</v>
      </c>
    </row>
    <row r="56" spans="1:25" ht="12.75">
      <c r="A56" s="2">
        <v>45</v>
      </c>
      <c r="B56" s="2">
        <v>6935067.41146</v>
      </c>
      <c r="C56" s="2">
        <v>2124993.10177</v>
      </c>
      <c r="D56" s="2">
        <v>1384.0728000000001</v>
      </c>
      <c r="E56" s="2" t="s">
        <v>62</v>
      </c>
      <c r="F56" s="2">
        <v>0.15</v>
      </c>
      <c r="G56" s="2">
        <f>CONVERT(F56,"ft","m")</f>
        <v>0.04572</v>
      </c>
      <c r="H56" s="2">
        <f t="shared" si="8"/>
        <v>1</v>
      </c>
      <c r="I56" s="7">
        <v>0.209645676</v>
      </c>
      <c r="J56" s="2">
        <f>CONVERT(I56,"ft","m")</f>
        <v>0.0639000020448</v>
      </c>
      <c r="K56" s="2">
        <f t="shared" si="9"/>
        <v>1</v>
      </c>
      <c r="L56" s="2">
        <v>0</v>
      </c>
      <c r="M56" s="2">
        <f>CONVERT(L56,"ft","m")</f>
        <v>0</v>
      </c>
      <c r="N56" s="2">
        <f t="shared" si="10"/>
        <v>1</v>
      </c>
      <c r="O56" s="7">
        <v>0.051837272000000004</v>
      </c>
      <c r="P56" s="2">
        <f>CONVERT(O56,"ft","m")</f>
        <v>0.0158000005056</v>
      </c>
      <c r="Q56" s="2">
        <f t="shared" si="11"/>
        <v>1</v>
      </c>
      <c r="R56" s="2"/>
      <c r="S56" s="8">
        <v>39671</v>
      </c>
      <c r="T56" s="2" t="s">
        <v>54</v>
      </c>
      <c r="U56" s="2">
        <v>36.6</v>
      </c>
      <c r="V56" s="2"/>
      <c r="W56" s="2">
        <f t="shared" si="5"/>
        <v>2113808.4793711365</v>
      </c>
      <c r="X56" s="2">
        <f t="shared" si="6"/>
        <v>647697.876693164</v>
      </c>
      <c r="Y56">
        <f t="shared" si="7"/>
        <v>421.865375940308</v>
      </c>
    </row>
    <row r="57" spans="1:25" ht="12.75">
      <c r="A57" s="2">
        <v>54</v>
      </c>
      <c r="B57" s="2">
        <v>6934872.44503</v>
      </c>
      <c r="C57" s="2">
        <v>2125064.31147</v>
      </c>
      <c r="D57" s="2">
        <v>1383.5509000000002</v>
      </c>
      <c r="E57" s="2" t="s">
        <v>63</v>
      </c>
      <c r="F57" s="2">
        <v>0.32</v>
      </c>
      <c r="G57" s="2">
        <f>CONVERT(F57,"ft","m")</f>
        <v>0.097536</v>
      </c>
      <c r="H57" s="2">
        <f t="shared" si="8"/>
        <v>1</v>
      </c>
      <c r="I57" s="7">
        <v>0.15321522799999998</v>
      </c>
      <c r="J57" s="2">
        <f>CONVERT(I57,"ft","m")</f>
        <v>0.0467000014944</v>
      </c>
      <c r="K57" s="2">
        <f t="shared" si="9"/>
        <v>1</v>
      </c>
      <c r="L57" s="2">
        <v>0</v>
      </c>
      <c r="M57" s="2">
        <f>CONVERT(L57,"ft","m")</f>
        <v>0</v>
      </c>
      <c r="N57" s="2">
        <f t="shared" si="10"/>
        <v>1</v>
      </c>
      <c r="O57" s="7">
        <v>0.0902231</v>
      </c>
      <c r="P57" s="2">
        <f>CONVERT(O57,"ft","m")</f>
        <v>0.02750000088</v>
      </c>
      <c r="Q57" s="2">
        <f t="shared" si="11"/>
        <v>1</v>
      </c>
      <c r="R57" s="2"/>
      <c r="S57" s="8">
        <v>39671</v>
      </c>
      <c r="T57" s="2" t="s">
        <v>54</v>
      </c>
      <c r="U57" s="2">
        <v>36.6</v>
      </c>
      <c r="V57" s="2"/>
      <c r="W57" s="2">
        <f t="shared" si="5"/>
        <v>2113749.053605174</v>
      </c>
      <c r="X57" s="2">
        <f t="shared" si="6"/>
        <v>647719.5814090294</v>
      </c>
      <c r="Y57">
        <f t="shared" si="7"/>
        <v>421.70630082539844</v>
      </c>
    </row>
    <row r="58" spans="1:25" ht="12.75">
      <c r="A58" s="2">
        <v>55</v>
      </c>
      <c r="B58" s="2">
        <v>6934871.27851</v>
      </c>
      <c r="C58" s="2">
        <v>2125065.28258</v>
      </c>
      <c r="D58" s="2">
        <v>1383.6167</v>
      </c>
      <c r="E58" s="2" t="s">
        <v>64</v>
      </c>
      <c r="F58" s="2">
        <v>0.23</v>
      </c>
      <c r="G58" s="2">
        <f>CONVERT(F58,"ft","m")</f>
        <v>0.070104</v>
      </c>
      <c r="H58" s="2">
        <f t="shared" si="8"/>
        <v>1</v>
      </c>
      <c r="I58" s="7">
        <v>0.078412076</v>
      </c>
      <c r="J58" s="2">
        <f>CONVERT(I58,"ft","m")</f>
        <v>0.0239000007648</v>
      </c>
      <c r="K58" s="2">
        <f t="shared" si="9"/>
        <v>1</v>
      </c>
      <c r="L58" s="2">
        <v>0</v>
      </c>
      <c r="M58" s="2">
        <f>CONVERT(L58,"ft","m")</f>
        <v>0</v>
      </c>
      <c r="N58" s="2">
        <f t="shared" si="10"/>
        <v>1</v>
      </c>
      <c r="O58" s="7">
        <v>0.034448820000000005</v>
      </c>
      <c r="P58" s="2">
        <f>CONVERT(O58,"ft","m")</f>
        <v>0.010500000336000001</v>
      </c>
      <c r="Q58" s="2">
        <f t="shared" si="11"/>
        <v>1</v>
      </c>
      <c r="R58" s="2"/>
      <c r="S58" s="8">
        <v>39671</v>
      </c>
      <c r="T58" s="2" t="s">
        <v>54</v>
      </c>
      <c r="U58" s="2">
        <v>36.6</v>
      </c>
      <c r="V58" s="2"/>
      <c r="W58" s="2">
        <f t="shared" si="5"/>
        <v>2113748.6980498894</v>
      </c>
      <c r="X58" s="2">
        <f t="shared" si="6"/>
        <v>647719.8774033479</v>
      </c>
      <c r="Y58">
        <f t="shared" si="7"/>
        <v>421.7263566647566</v>
      </c>
    </row>
    <row r="59" spans="1:25" ht="12.75">
      <c r="A59" s="2">
        <v>56</v>
      </c>
      <c r="B59" s="2">
        <v>6934872.82776</v>
      </c>
      <c r="C59" s="2">
        <v>2125065.59918</v>
      </c>
      <c r="D59" s="2">
        <v>1383.5813</v>
      </c>
      <c r="E59" s="2" t="s">
        <v>65</v>
      </c>
      <c r="F59" s="2">
        <v>0.22</v>
      </c>
      <c r="G59" s="2">
        <f>CONVERT(F59,"ft","m")</f>
        <v>0.067056</v>
      </c>
      <c r="H59" s="2">
        <f t="shared" si="8"/>
        <v>1</v>
      </c>
      <c r="I59" s="7">
        <v>0.07053806</v>
      </c>
      <c r="J59" s="2">
        <f>CONVERT(I59,"ft","m")</f>
        <v>0.021500000688</v>
      </c>
      <c r="K59" s="2">
        <f t="shared" si="9"/>
        <v>1</v>
      </c>
      <c r="L59" s="2">
        <v>0</v>
      </c>
      <c r="M59" s="2">
        <f>CONVERT(L59,"ft","m")</f>
        <v>0</v>
      </c>
      <c r="N59" s="2">
        <f t="shared" si="10"/>
        <v>1</v>
      </c>
      <c r="O59" s="7">
        <v>0.01968504</v>
      </c>
      <c r="P59" s="2">
        <f>CONVERT(O59,"ft","m")</f>
        <v>0.006000000192</v>
      </c>
      <c r="Q59" s="2">
        <f t="shared" si="11"/>
        <v>1</v>
      </c>
      <c r="R59" s="2"/>
      <c r="S59" s="8">
        <v>39671</v>
      </c>
      <c r="T59" s="2" t="s">
        <v>54</v>
      </c>
      <c r="U59" s="2">
        <v>36.6</v>
      </c>
      <c r="V59" s="2"/>
      <c r="W59" s="2">
        <f t="shared" si="5"/>
        <v>2113749.1702612746</v>
      </c>
      <c r="X59" s="2">
        <f t="shared" si="6"/>
        <v>647719.9739030248</v>
      </c>
      <c r="Y59">
        <f t="shared" si="7"/>
        <v>421.7155667451019</v>
      </c>
    </row>
    <row r="60" spans="1:25" ht="12.75">
      <c r="A60" s="2">
        <v>57</v>
      </c>
      <c r="B60" s="2">
        <v>6934873.62429</v>
      </c>
      <c r="C60" s="2">
        <v>2125059.70989</v>
      </c>
      <c r="D60" s="2">
        <v>1383.5190000000002</v>
      </c>
      <c r="E60" s="2" t="s">
        <v>66</v>
      </c>
      <c r="F60" s="2">
        <v>0.25</v>
      </c>
      <c r="G60" s="2">
        <f>CONVERT(F60,"ft","m")</f>
        <v>0.0762</v>
      </c>
      <c r="H60" s="2">
        <f t="shared" si="8"/>
        <v>1</v>
      </c>
      <c r="I60" s="7">
        <v>0.191601056</v>
      </c>
      <c r="J60" s="2">
        <f>CONVERT(I60,"ft","m")</f>
        <v>0.0584000018688</v>
      </c>
      <c r="K60" s="2">
        <f t="shared" si="9"/>
        <v>1</v>
      </c>
      <c r="L60" s="2">
        <v>0.05</v>
      </c>
      <c r="M60" s="2">
        <f>CONVERT(L60,"ft","m")</f>
        <v>0.01524</v>
      </c>
      <c r="N60" s="2">
        <f t="shared" si="10"/>
        <v>1</v>
      </c>
      <c r="O60" s="7">
        <v>0.122375332</v>
      </c>
      <c r="P60" s="2">
        <f>CONVERT(O60,"ft","m")</f>
        <v>0.037300001193599996</v>
      </c>
      <c r="Q60" s="2">
        <f t="shared" si="11"/>
        <v>1</v>
      </c>
      <c r="R60" s="2"/>
      <c r="S60" s="8">
        <v>39671</v>
      </c>
      <c r="T60" s="2" t="s">
        <v>54</v>
      </c>
      <c r="U60" s="2">
        <v>36.6</v>
      </c>
      <c r="V60" s="2"/>
      <c r="W60" s="2">
        <f t="shared" si="5"/>
        <v>2113749.4130436108</v>
      </c>
      <c r="X60" s="2">
        <f t="shared" si="6"/>
        <v>647718.1788474903</v>
      </c>
      <c r="Y60">
        <f t="shared" si="7"/>
        <v>421.6965777057096</v>
      </c>
    </row>
    <row r="61" spans="1:24" ht="12.75">
      <c r="A61" s="9" t="s">
        <v>75</v>
      </c>
      <c r="B61" s="2"/>
      <c r="C61" s="2"/>
      <c r="D61" s="2"/>
      <c r="E61" s="2"/>
      <c r="F61" s="2"/>
      <c r="G61" s="2"/>
      <c r="I61" s="7"/>
      <c r="J61" s="2"/>
      <c r="L61" s="2"/>
      <c r="M61" s="2"/>
      <c r="O61" s="7"/>
      <c r="P61" s="2"/>
      <c r="R61" s="2"/>
      <c r="S61" s="8"/>
      <c r="T61" s="2"/>
      <c r="U61" s="2"/>
      <c r="V61" s="2"/>
      <c r="W61" s="2"/>
      <c r="X61" s="2"/>
    </row>
    <row r="62" spans="1:24" ht="12.75">
      <c r="A62" s="2">
        <v>101</v>
      </c>
      <c r="B62" s="2">
        <v>6933986.367</v>
      </c>
      <c r="C62" s="2">
        <v>2124582.483</v>
      </c>
      <c r="D62" s="2">
        <v>1379.759</v>
      </c>
      <c r="E62" s="2" t="s">
        <v>67</v>
      </c>
      <c r="F62" s="2">
        <v>1</v>
      </c>
      <c r="G62" s="2">
        <f>CONVERT(F62,"ft","m")</f>
        <v>0.3048</v>
      </c>
      <c r="H62" s="2">
        <f>IF(G62&lt;=$AC$17,$AD$17,IF(AND(G62&gt;=$AC$18,G62&lt;=$AC$19),$AD$18,IF(AND(G62&gt;=$AC$20,G62&lt;=$AC$21),$AD$20,IF(AND(G62&gt;=$AC$22,G62&lt;=$AC$23),$AD$22,IF(G62&gt;=$AC$24,$AD$24,"na")))))</f>
        <v>1</v>
      </c>
      <c r="I62" s="7">
        <v>0.41305775600000005</v>
      </c>
      <c r="J62" s="2">
        <f>CONVERT(I62,"ft","m")</f>
        <v>0.1259000040288</v>
      </c>
      <c r="K62" s="2">
        <f>IF(J62&lt;=$AC$17,$AD$17,IF(AND(J62&gt;=$AC$18,J62&lt;=$AC$19),$AD$18,IF(AND(J62&gt;=$AC$20,J62&lt;=$AC$21),$AD$20,IF(AND(J62&gt;=$AC$22,J62&lt;=$AC$23),$AD$22,IF(J62&gt;=$AC$24,$AD$24,"na")))))</f>
        <v>1</v>
      </c>
      <c r="L62" s="13">
        <v>0.37</v>
      </c>
      <c r="M62" s="2">
        <f>CONVERT(L62,"ft","m")</f>
        <v>0.112776</v>
      </c>
      <c r="N62" s="2">
        <f>IF(M62&lt;=$AC$8,$AD$8,IF(AND(M62&gt;=$AC$9,M62&lt;=$AC$10),$AD$10,IF(M62&gt;=AC$11,AD$11,"na")))</f>
        <v>0.1</v>
      </c>
      <c r="O62" s="7">
        <v>1.355643088</v>
      </c>
      <c r="P62" s="2">
        <f>CONVERT(O62,"ft","m")</f>
        <v>0.4132000132224</v>
      </c>
      <c r="Q62" s="13">
        <f>IF(P62&lt;=$AC$8,$AD$8,IF(AND(P62&gt;=$AC$9,P62&lt;=$AC$10),$AD$10,IF(P62&gt;=AC$11,AD$11,"na")))</f>
        <v>0</v>
      </c>
      <c r="R62" s="2"/>
      <c r="S62" s="8">
        <v>39588</v>
      </c>
      <c r="T62" s="2" t="s">
        <v>68</v>
      </c>
      <c r="U62" s="2">
        <v>129.8</v>
      </c>
      <c r="V62" s="2"/>
      <c r="W62" s="2"/>
      <c r="X62" s="2"/>
    </row>
    <row r="63" spans="1:24" ht="12.75">
      <c r="A63" s="2">
        <v>103</v>
      </c>
      <c r="B63" s="2">
        <v>6934022.89</v>
      </c>
      <c r="C63" s="2">
        <v>2124604.236</v>
      </c>
      <c r="D63" s="2">
        <v>1379.961</v>
      </c>
      <c r="E63" s="2" t="s">
        <v>69</v>
      </c>
      <c r="F63" s="2">
        <v>0.5</v>
      </c>
      <c r="G63" s="2">
        <f>CONVERT(F63,"ft","m")</f>
        <v>0.1524</v>
      </c>
      <c r="H63" s="2">
        <f>IF(G63&lt;=$AC$17,$AD$17,IF(AND(G63&gt;=$AC$18,G63&lt;=$AC$19),$AD$18,IF(AND(G63&gt;=$AC$20,G63&lt;=$AC$21),$AD$20,IF(AND(G63&gt;=$AC$22,G63&lt;=$AC$23),$AD$22,IF(G63&gt;=$AC$24,$AD$24,"na")))))</f>
        <v>1</v>
      </c>
      <c r="I63" s="7">
        <v>1.042979036</v>
      </c>
      <c r="J63" s="2">
        <f>CONVERT(I63,"ft","m")</f>
        <v>0.31790001017279995</v>
      </c>
      <c r="K63" s="2">
        <f>IF(J63&lt;=$AC$17,$AD$17,IF(AND(J63&gt;=$AC$18,J63&lt;=$AC$19),$AD$18,IF(AND(J63&gt;=$AC$20,J63&lt;=$AC$21),$AD$20,IF(AND(J63&gt;=$AC$22,J63&lt;=$AC$23),$AD$22,IF(J63&gt;=$AC$24,$AD$24,"na")))))</f>
        <v>1</v>
      </c>
      <c r="L63" s="13">
        <v>0.1</v>
      </c>
      <c r="M63" s="2">
        <f>CONVERT(L63,"ft","m")</f>
        <v>0.03048</v>
      </c>
      <c r="N63" s="2">
        <f>IF(M63&lt;=$AC$8,$AD$8,IF(AND(M63&gt;=$AC$9,M63&lt;=$AC$10),$AD$10,IF(M63&gt;=AC$11,AD$11,"na")))</f>
        <v>1</v>
      </c>
      <c r="O63" s="7">
        <v>0.41666668</v>
      </c>
      <c r="P63" s="2">
        <f>CONVERT(O63,"ft","m")</f>
        <v>0.127000004064</v>
      </c>
      <c r="Q63" s="13">
        <f aca="true" t="shared" si="12" ref="Q63:Q70">IF(P63&lt;=$AC$8,$AD$8,IF(AND(P63&gt;=$AC$9,P63&lt;=$AC$10),$AD$10,IF(P63&gt;=AC$11,AD$11,"na")))</f>
        <v>0.1</v>
      </c>
      <c r="R63" s="2"/>
      <c r="S63" s="8">
        <v>39588</v>
      </c>
      <c r="T63" s="2" t="s">
        <v>68</v>
      </c>
      <c r="U63" s="2">
        <v>129.8</v>
      </c>
      <c r="V63" s="2"/>
      <c r="W63" s="2"/>
      <c r="X63" s="2"/>
    </row>
    <row r="64" spans="1:24" ht="12.75">
      <c r="A64" s="2">
        <v>104</v>
      </c>
      <c r="B64" s="2">
        <v>6934032.439</v>
      </c>
      <c r="C64" s="2">
        <v>2124625.834</v>
      </c>
      <c r="D64" s="2">
        <v>1379.83</v>
      </c>
      <c r="E64" s="2" t="s">
        <v>70</v>
      </c>
      <c r="F64" s="2">
        <v>0.6</v>
      </c>
      <c r="G64" s="2">
        <f>CONVERT(F64,"ft","m")</f>
        <v>0.18288</v>
      </c>
      <c r="H64" s="2">
        <f>IF(G64&lt;=$AC$17,$AD$17,IF(AND(G64&gt;=$AC$18,G64&lt;=$AC$19),$AD$18,IF(AND(G64&gt;=$AC$20,G64&lt;=$AC$21),$AD$20,IF(AND(G64&gt;=$AC$22,G64&lt;=$AC$23),$AD$22,IF(G64&gt;=$AC$24,$AD$24,"na")))))</f>
        <v>1</v>
      </c>
      <c r="I64" s="7">
        <v>1.0252625</v>
      </c>
      <c r="J64" s="2">
        <f>CONVERT(I64,"ft","m")</f>
        <v>0.31250001</v>
      </c>
      <c r="K64" s="2">
        <f>IF(J64&lt;=$AC$17,$AD$17,IF(AND(J64&gt;=$AC$18,J64&lt;=$AC$19),$AD$18,IF(AND(J64&gt;=$AC$20,J64&lt;=$AC$21),$AD$20,IF(AND(J64&gt;=$AC$22,J64&lt;=$AC$23),$AD$22,IF(J64&gt;=$AC$24,$AD$24,"na")))))</f>
        <v>1</v>
      </c>
      <c r="L64" s="2">
        <v>0.01</v>
      </c>
      <c r="M64" s="2">
        <f>CONVERT(L64,"ft","m")</f>
        <v>0.003048</v>
      </c>
      <c r="N64" s="2">
        <f>IF(M64&lt;=$AC$8,$AD$8,IF(AND(M64&gt;=$AC$9,M64&lt;=$AC$10),$AD$10,IF(M64&gt;=AC$11,AD$11,"na")))</f>
        <v>1</v>
      </c>
      <c r="O64" s="7">
        <v>0.092847772</v>
      </c>
      <c r="P64" s="2">
        <f>CONVERT(O64,"ft","m")</f>
        <v>0.0283000009056</v>
      </c>
      <c r="Q64" s="2">
        <f t="shared" si="12"/>
        <v>1</v>
      </c>
      <c r="R64" s="2"/>
      <c r="S64" s="8">
        <v>39610</v>
      </c>
      <c r="T64" s="2">
        <v>88.5</v>
      </c>
      <c r="U64" s="2">
        <v>88.5</v>
      </c>
      <c r="V64" s="2"/>
      <c r="W64" s="2"/>
      <c r="X64" s="2"/>
    </row>
    <row r="65" spans="1:24" ht="12.75">
      <c r="A65" s="2">
        <v>105</v>
      </c>
      <c r="B65" s="2">
        <v>6934033.006</v>
      </c>
      <c r="C65" s="2">
        <v>2124628.423</v>
      </c>
      <c r="D65" s="2">
        <v>1379.789</v>
      </c>
      <c r="E65" s="2" t="s">
        <v>71</v>
      </c>
      <c r="F65" s="2">
        <v>1.1</v>
      </c>
      <c r="G65" s="2">
        <f>CONVERT(F65,"ft","m")</f>
        <v>0.33528</v>
      </c>
      <c r="H65" s="2">
        <f>IF(G65&lt;=$AC$17,$AD$17,IF(AND(G65&gt;=$AC$18,G65&lt;=$AC$19),$AD$18,IF(AND(G65&gt;=$AC$20,G65&lt;=$AC$21),$AD$20,IF(AND(G65&gt;=$AC$22,G65&lt;=$AC$23),$AD$22,IF(G65&gt;=$AC$24,$AD$24,"na")))))</f>
        <v>1</v>
      </c>
      <c r="I65" s="7">
        <v>1.184711324</v>
      </c>
      <c r="J65" s="2">
        <f>CONVERT(I65,"ft","m")</f>
        <v>0.3611000115552</v>
      </c>
      <c r="K65" s="2">
        <f>IF(J65&lt;=$AC$17,$AD$17,IF(AND(J65&gt;=$AC$18,J65&lt;=$AC$19),$AD$18,IF(AND(J65&gt;=$AC$20,J65&lt;=$AC$21),$AD$20,IF(AND(J65&gt;=$AC$22,J65&lt;=$AC$23),$AD$22,IF(J65&gt;=$AC$24,$AD$24,"na")))))</f>
        <v>1</v>
      </c>
      <c r="L65" s="2">
        <v>0</v>
      </c>
      <c r="M65" s="2">
        <f>CONVERT(L65,"ft","m")</f>
        <v>0</v>
      </c>
      <c r="N65" s="2">
        <f>IF(M65&lt;=$AC$8,$AD$8,IF(AND(M65&gt;=$AC$9,M65&lt;=$AC$10),$AD$10,IF(M65&gt;=AC$11,AD$11,"na")))</f>
        <v>1</v>
      </c>
      <c r="O65" s="7">
        <v>0.155511816</v>
      </c>
      <c r="P65" s="2">
        <f>CONVERT(O65,"ft","m")</f>
        <v>0.047400001516799996</v>
      </c>
      <c r="Q65" s="2">
        <f t="shared" si="12"/>
        <v>1</v>
      </c>
      <c r="R65" s="2"/>
      <c r="S65" s="8">
        <v>39588</v>
      </c>
      <c r="T65" s="2" t="s">
        <v>68</v>
      </c>
      <c r="U65" s="2">
        <v>129.8</v>
      </c>
      <c r="V65" s="2"/>
      <c r="W65" s="2"/>
      <c r="X65" s="2"/>
    </row>
    <row r="66" spans="1:24" ht="12.75">
      <c r="A66" s="9" t="s">
        <v>76</v>
      </c>
      <c r="B66" s="2"/>
      <c r="C66" s="2"/>
      <c r="D66" s="2"/>
      <c r="E66" s="2"/>
      <c r="F66" s="2"/>
      <c r="G66" s="2"/>
      <c r="I66" s="2"/>
      <c r="J66" s="2"/>
      <c r="L66" s="2"/>
      <c r="M66" s="2"/>
      <c r="O66" s="2"/>
      <c r="P66" s="2"/>
      <c r="R66" s="2"/>
      <c r="S66" s="2"/>
      <c r="T66" s="2"/>
      <c r="U66" s="2"/>
      <c r="V66" s="2"/>
      <c r="W66" s="2"/>
      <c r="X66" s="2"/>
    </row>
    <row r="67" spans="1:24" ht="12.75">
      <c r="A67" s="2">
        <v>1</v>
      </c>
      <c r="B67" s="2">
        <v>6922165.40508</v>
      </c>
      <c r="C67" s="2">
        <v>2131893.36847</v>
      </c>
      <c r="D67" s="2">
        <v>1184.897333333333</v>
      </c>
      <c r="E67" s="2" t="s">
        <v>71</v>
      </c>
      <c r="F67" s="2">
        <v>0.65</v>
      </c>
      <c r="G67" s="2">
        <f>CONVERT(F67,"ft","m")</f>
        <v>0.19812</v>
      </c>
      <c r="H67" s="2">
        <f>IF(G67&lt;=$AC$17,$AD$17,IF(AND(G67&gt;=$AC$18,G67&lt;=$AC$19),$AD$18,IF(AND(G67&gt;=$AC$20,G67&lt;=$AC$21),$AD$20,IF(AND(G67&gt;=$AC$22,G67&lt;=$AC$23),$AD$22,IF(G67&gt;=$AC$24,$AD$24,"na")))))</f>
        <v>1</v>
      </c>
      <c r="I67" s="7">
        <v>0.540354348</v>
      </c>
      <c r="J67" s="2">
        <f>CONVERT(I67,"ft","m")</f>
        <v>0.16470000527040002</v>
      </c>
      <c r="K67" s="2">
        <f>IF(J67&lt;=$AC$17,$AD$17,IF(AND(J67&gt;=$AC$18,J67&lt;=$AC$19),$AD$18,IF(AND(J67&gt;=$AC$20,J67&lt;=$AC$21),$AD$20,IF(AND(J67&gt;=$AC$22,J67&lt;=$AC$23),$AD$22,IF(J67&gt;=$AC$24,$AD$24,"na")))))</f>
        <v>1</v>
      </c>
      <c r="L67" s="13">
        <v>0.24</v>
      </c>
      <c r="M67" s="2">
        <f>CONVERT(L67,"ft","m")</f>
        <v>0.073152</v>
      </c>
      <c r="N67" s="2">
        <f>IF(M67&lt;=$AC$8,$AD$8,IF(AND(M67&gt;=$AC$9,M67&lt;=$AC$10),$AD$10,IF(M67&gt;=AC$11,AD$11,"na")))</f>
        <v>1</v>
      </c>
      <c r="O67" s="7">
        <v>0.832349108</v>
      </c>
      <c r="P67" s="2">
        <f>CONVERT(O67,"ft","m")</f>
        <v>0.2537000081184</v>
      </c>
      <c r="Q67" s="13">
        <f t="shared" si="12"/>
        <v>0</v>
      </c>
      <c r="R67" s="2"/>
      <c r="S67" s="5">
        <v>39963</v>
      </c>
      <c r="T67" s="2">
        <v>33.5</v>
      </c>
      <c r="U67" s="2">
        <v>35</v>
      </c>
      <c r="V67" s="2">
        <v>0.99</v>
      </c>
      <c r="W67" s="2"/>
      <c r="X67" s="2"/>
    </row>
    <row r="68" spans="1:24" ht="12.75">
      <c r="A68" s="2">
        <v>2</v>
      </c>
      <c r="B68" s="2">
        <v>6922153.75343</v>
      </c>
      <c r="C68" s="2">
        <v>2131884.31093</v>
      </c>
      <c r="D68" s="2">
        <v>1184.9663333333333</v>
      </c>
      <c r="E68" s="2" t="s">
        <v>69</v>
      </c>
      <c r="F68" s="2">
        <v>0.5</v>
      </c>
      <c r="G68" s="2">
        <f>CONVERT(F68,"ft","m")</f>
        <v>0.1524</v>
      </c>
      <c r="H68" s="2">
        <f>IF(G68&lt;=$AC$17,$AD$17,IF(AND(G68&gt;=$AC$18,G68&lt;=$AC$19),$AD$18,IF(AND(G68&gt;=$AC$20,G68&lt;=$AC$21),$AD$20,IF(AND(G68&gt;=$AC$22,G68&lt;=$AC$23),$AD$22,IF(G68&gt;=$AC$24,$AD$24,"na")))))</f>
        <v>1</v>
      </c>
      <c r="I68" s="7">
        <v>0.609251988</v>
      </c>
      <c r="J68" s="2">
        <f>CONVERT(I68,"ft","m")</f>
        <v>0.1857000059424</v>
      </c>
      <c r="K68" s="2">
        <f>IF(J68&lt;=$AC$17,$AD$17,IF(AND(J68&gt;=$AC$18,J68&lt;=$AC$19),$AD$18,IF(AND(J68&gt;=$AC$20,J68&lt;=$AC$21),$AD$20,IF(AND(J68&gt;=$AC$22,J68&lt;=$AC$23),$AD$22,IF(J68&gt;=$AC$24,$AD$24,"na")))))</f>
        <v>1</v>
      </c>
      <c r="L68" s="2">
        <v>-0.1</v>
      </c>
      <c r="M68" s="2">
        <f>CONVERT(L68,"ft","m")</f>
        <v>-0.03048</v>
      </c>
      <c r="N68" s="2">
        <f>IF(M68&lt;=$AC$8,$AD$8,IF(AND(M68&gt;=$AC$9,M68&lt;=$AC$10),$AD$10,IF(M68&gt;=AC$11,AD$11,"na")))</f>
        <v>1</v>
      </c>
      <c r="O68" s="7">
        <v>0.033136484</v>
      </c>
      <c r="P68" s="2">
        <f>CONVERT(O68,"ft","m")</f>
        <v>0.010100000323200001</v>
      </c>
      <c r="Q68" s="2">
        <f t="shared" si="12"/>
        <v>1</v>
      </c>
      <c r="R68" s="2"/>
      <c r="S68" s="5">
        <v>39963</v>
      </c>
      <c r="T68" s="2">
        <v>33.5</v>
      </c>
      <c r="U68" s="2">
        <v>35</v>
      </c>
      <c r="V68" s="2">
        <v>0.99</v>
      </c>
      <c r="W68" s="2"/>
      <c r="X68" s="2"/>
    </row>
    <row r="69" spans="1:24" ht="10.5" customHeight="1">
      <c r="A69" s="9" t="s">
        <v>77</v>
      </c>
      <c r="B69" s="2"/>
      <c r="C69" s="2"/>
      <c r="D69" s="2"/>
      <c r="E69" s="2"/>
      <c r="F69" s="2"/>
      <c r="G69" s="2"/>
      <c r="I69" s="2"/>
      <c r="J69" s="2"/>
      <c r="L69" s="2"/>
      <c r="M69" s="2"/>
      <c r="O69" s="2"/>
      <c r="P69" s="2"/>
      <c r="R69" s="5">
        <v>39975</v>
      </c>
      <c r="S69" s="2"/>
      <c r="T69" s="2"/>
      <c r="U69" s="2"/>
      <c r="V69" s="2"/>
      <c r="W69" s="2"/>
      <c r="X69" s="2"/>
    </row>
    <row r="70" spans="1:24" ht="12.75">
      <c r="A70" s="2">
        <v>1</v>
      </c>
      <c r="B70" s="2">
        <v>6922059.17426</v>
      </c>
      <c r="C70" s="2">
        <v>2131294.19934</v>
      </c>
      <c r="D70" s="2">
        <v>1175.28275</v>
      </c>
      <c r="E70" s="2" t="s">
        <v>73</v>
      </c>
      <c r="F70" s="2">
        <v>0.85</v>
      </c>
      <c r="G70" s="2">
        <f>CONVERT(F70,"ft","m")</f>
        <v>0.25908</v>
      </c>
      <c r="H70" s="2">
        <f>IF(G70&lt;=$AC$17,$AD$17,IF(AND(G70&gt;=$AC$18,G70&lt;=$AC$19),$AD$18,IF(AND(G70&gt;=$AC$20,G70&lt;=$AC$21),$AD$20,IF(AND(G70&gt;=$AC$22,G70&lt;=$AC$23),$AD$22,IF(G70&gt;=$AC$24,$AD$24,"na")))))</f>
        <v>1</v>
      </c>
      <c r="I70" s="7">
        <v>0.98</v>
      </c>
      <c r="J70" s="2">
        <f>I70/3.28084</f>
        <v>0.2987039904414723</v>
      </c>
      <c r="K70" s="2">
        <f>IF(J70&lt;=$AC$17,$AD$17,IF(AND(J70&gt;=$AC$18,J70&lt;=$AC$19),$AD$18,IF(AND(J70&gt;=$AC$20,J70&lt;=$AC$21),$AD$20,IF(AND(J70&gt;=$AC$22,J70&lt;=$AC$23),$AD$22,IF(J70&gt;=$AC$24,$AD$24,"na")))))</f>
        <v>1</v>
      </c>
      <c r="L70" s="13">
        <v>0.42</v>
      </c>
      <c r="M70" s="2">
        <f>CONVERT(L70,"ft","m")</f>
        <v>0.128016</v>
      </c>
      <c r="N70" s="2">
        <f>IF(M70&lt;=$AC$8,$AD$8,IF(AND(M70&gt;=$AC$9,M70&lt;=$AC$10),$AD$10,IF(M70&gt;=AC$11,AD$11,"na")))</f>
        <v>0.1</v>
      </c>
      <c r="O70">
        <v>0.480314976</v>
      </c>
      <c r="P70" s="2">
        <f>O70/3.2808</f>
        <v>0.14640178493050474</v>
      </c>
      <c r="Q70" s="13">
        <f t="shared" si="12"/>
        <v>0.1</v>
      </c>
      <c r="R70" s="5">
        <v>40038</v>
      </c>
      <c r="S70" s="2">
        <v>31.1</v>
      </c>
      <c r="T70" s="2">
        <v>30</v>
      </c>
      <c r="U70" s="2">
        <v>0.085</v>
      </c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I71" s="7"/>
      <c r="J71" s="2"/>
      <c r="L71" s="2"/>
      <c r="M71" s="2"/>
      <c r="O71" s="7"/>
      <c r="P71" s="2"/>
      <c r="R71" s="5"/>
      <c r="S71" s="2">
        <v>29</v>
      </c>
      <c r="T71" s="2">
        <v>30</v>
      </c>
      <c r="U71" s="2">
        <v>0.085</v>
      </c>
      <c r="V71" s="2"/>
      <c r="W71" s="2"/>
      <c r="X71" s="2"/>
    </row>
    <row r="72" spans="1:24" ht="12.75">
      <c r="A72" s="2">
        <v>3</v>
      </c>
      <c r="B72" s="2">
        <v>6922060.39461</v>
      </c>
      <c r="C72" s="2">
        <v>2131297.15364</v>
      </c>
      <c r="D72" s="2">
        <v>1175.35945</v>
      </c>
      <c r="E72" s="2" t="s">
        <v>72</v>
      </c>
      <c r="F72" s="2">
        <v>0.75</v>
      </c>
      <c r="G72" s="2">
        <f>CONVERT(F72,"ft","m")</f>
        <v>0.2286</v>
      </c>
      <c r="H72" s="2">
        <f>IF(G72&lt;=$AH$17,$AI$17,IF(AND(G72&gt;=$AH$18,G72&lt;=$AH$19),$AI$18,IF(AND(G72&gt;=$AH$20,G72&lt;=$AH$21),$AI$20,IF(G72&gt;=$AH$22,$AI$22,"na"))))</f>
        <v>1</v>
      </c>
      <c r="I72" s="7">
        <v>0.87</v>
      </c>
      <c r="J72" s="2">
        <f>I72/3.28084</f>
        <v>0.26517599151436827</v>
      </c>
      <c r="K72" s="2">
        <f>IF(J72&lt;=$AH$17,$AI$17,IF(AND(J72&gt;=$AH$18,J72&lt;=$AH$19),$AI$18,IF(AND(J72&gt;=$AH$20,J72&lt;=$AH$21),$AI$20,IF(J72&gt;=$AH$22,$AI$22,"na"))))</f>
        <v>1</v>
      </c>
      <c r="L72" s="13">
        <v>0.43</v>
      </c>
      <c r="M72" s="2">
        <f>CONVERT(L72,"ft","m")</f>
        <v>0.131064</v>
      </c>
      <c r="N72" s="2">
        <f>IF(M72&lt;=$AH$8,$AI$8,IF(AND(M72&gt;=$AH$9,M72&lt;=$AH$10),$AI$10,IF(M72&gt;=AH$11,AI$11,"na")))</f>
        <v>0.1</v>
      </c>
      <c r="O72">
        <v>0.590879284</v>
      </c>
      <c r="P72" s="2">
        <f>O72/3.2808</f>
        <v>0.180102195805901</v>
      </c>
      <c r="Q72" s="13">
        <f>IF(P72&lt;=$AH$8,$AI$8,IF(AND(P72&gt;=$AH$9,P72&lt;=$AH$10),$AI$10,IF(P72&gt;=AK$11,AL$11,"na")))</f>
        <v>0.1</v>
      </c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I73" s="2"/>
      <c r="J73" s="2"/>
      <c r="L73" s="2"/>
      <c r="M73" s="2"/>
      <c r="O73" s="2"/>
      <c r="P73" s="2"/>
      <c r="R73" s="2"/>
      <c r="S73" s="2"/>
      <c r="T73" s="2"/>
      <c r="U73" s="2"/>
      <c r="V73" s="2"/>
      <c r="W73" s="2"/>
      <c r="X73" s="2"/>
    </row>
  </sheetData>
  <mergeCells count="4">
    <mergeCell ref="O1:Q1"/>
    <mergeCell ref="L1:N1"/>
    <mergeCell ref="I1:K1"/>
    <mergeCell ref="F1:H1"/>
  </mergeCells>
  <printOptions/>
  <pageMargins left="0.75" right="0.75" top="1" bottom="1" header="0.5" footer="0.5"/>
  <pageSetup fitToHeight="1" fitToWidth="1"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84"/>
  <sheetViews>
    <sheetView tabSelected="1" view="pageBreakPreview" zoomScaleNormal="85" zoomScaleSheetLayoutView="100" workbookViewId="0" topLeftCell="A1">
      <pane ySplit="6" topLeftCell="BM20" activePane="bottomLeft" state="frozen"/>
      <selection pane="topLeft" activeCell="A1" sqref="A1"/>
      <selection pane="bottomLeft" activeCell="B2" sqref="B2:I2"/>
    </sheetView>
  </sheetViews>
  <sheetFormatPr defaultColWidth="9.140625" defaultRowHeight="12.75"/>
  <cols>
    <col min="2" max="2" width="25.28125" style="2" customWidth="1"/>
    <col min="3" max="3" width="8.00390625" style="2" bestFit="1" customWidth="1"/>
    <col min="4" max="4" width="7.7109375" style="2" bestFit="1" customWidth="1"/>
    <col min="5" max="5" width="7.140625" style="2" bestFit="1" customWidth="1"/>
    <col min="6" max="6" width="40.8515625" style="2" customWidth="1"/>
    <col min="7" max="7" width="14.140625" style="2" customWidth="1"/>
    <col min="8" max="8" width="8.8515625" style="2" customWidth="1"/>
    <col min="9" max="9" width="40.140625" style="0" bestFit="1" customWidth="1"/>
  </cols>
  <sheetData>
    <row r="2" spans="2:9" s="31" customFormat="1" ht="38.25" customHeight="1">
      <c r="B2" s="44" t="s">
        <v>166</v>
      </c>
      <c r="C2" s="44"/>
      <c r="D2" s="44"/>
      <c r="E2" s="44"/>
      <c r="F2" s="44"/>
      <c r="G2" s="44"/>
      <c r="H2" s="44"/>
      <c r="I2" s="44"/>
    </row>
    <row r="3" spans="2:9" ht="15">
      <c r="B3" s="51" t="s">
        <v>89</v>
      </c>
      <c r="C3" s="48" t="s">
        <v>171</v>
      </c>
      <c r="D3" s="54" t="s">
        <v>93</v>
      </c>
      <c r="E3" s="55"/>
      <c r="F3" s="55"/>
      <c r="G3" s="55"/>
      <c r="H3" s="55"/>
      <c r="I3" s="56"/>
    </row>
    <row r="4" spans="2:9" ht="15">
      <c r="B4" s="52"/>
      <c r="C4" s="49"/>
      <c r="D4" s="34" t="s">
        <v>91</v>
      </c>
      <c r="E4" s="54" t="s">
        <v>81</v>
      </c>
      <c r="F4" s="55"/>
      <c r="G4" s="56"/>
      <c r="H4" s="53" t="s">
        <v>92</v>
      </c>
      <c r="I4" s="57"/>
    </row>
    <row r="5" spans="2:9" ht="15">
      <c r="B5" s="53"/>
      <c r="C5" s="50"/>
      <c r="D5" s="35" t="s">
        <v>90</v>
      </c>
      <c r="E5" s="36" t="s">
        <v>90</v>
      </c>
      <c r="F5" s="36" t="s">
        <v>167</v>
      </c>
      <c r="G5" s="33" t="s">
        <v>155</v>
      </c>
      <c r="H5" s="36" t="s">
        <v>90</v>
      </c>
      <c r="I5" s="37" t="s">
        <v>167</v>
      </c>
    </row>
    <row r="6" spans="2:19" ht="12.75">
      <c r="B6" s="45" t="s">
        <v>94</v>
      </c>
      <c r="C6" s="46"/>
      <c r="D6" s="46"/>
      <c r="E6" s="46"/>
      <c r="F6" s="46"/>
      <c r="G6" s="46"/>
      <c r="H6" s="46"/>
      <c r="I6" s="47"/>
      <c r="O6" t="s">
        <v>117</v>
      </c>
      <c r="Q6" t="s">
        <v>118</v>
      </c>
      <c r="S6">
        <v>7</v>
      </c>
    </row>
    <row r="7" spans="2:19" ht="12.75">
      <c r="B7" s="20" t="s">
        <v>11</v>
      </c>
      <c r="C7" s="24" t="s">
        <v>97</v>
      </c>
      <c r="D7" s="20" t="s">
        <v>142</v>
      </c>
      <c r="E7" s="20" t="s">
        <v>142</v>
      </c>
      <c r="F7" s="15"/>
      <c r="G7" s="15"/>
      <c r="H7" s="20" t="s">
        <v>142</v>
      </c>
      <c r="I7" s="27"/>
      <c r="O7" t="s">
        <v>119</v>
      </c>
      <c r="Q7" t="s">
        <v>120</v>
      </c>
      <c r="R7" t="s">
        <v>121</v>
      </c>
      <c r="S7">
        <v>7</v>
      </c>
    </row>
    <row r="8" spans="2:19" ht="12.75">
      <c r="B8" s="20" t="s">
        <v>13</v>
      </c>
      <c r="C8" s="24" t="s">
        <v>97</v>
      </c>
      <c r="D8" s="20" t="s">
        <v>142</v>
      </c>
      <c r="E8" s="20" t="s">
        <v>142</v>
      </c>
      <c r="F8" s="15"/>
      <c r="G8" s="15"/>
      <c r="H8" s="20" t="s">
        <v>142</v>
      </c>
      <c r="I8" s="27"/>
      <c r="O8" t="s">
        <v>122</v>
      </c>
      <c r="Q8" t="s">
        <v>120</v>
      </c>
      <c r="R8" t="s">
        <v>121</v>
      </c>
      <c r="S8">
        <v>7</v>
      </c>
    </row>
    <row r="9" spans="2:19" ht="12.75">
      <c r="B9" s="20" t="s">
        <v>14</v>
      </c>
      <c r="C9" s="24" t="s">
        <v>97</v>
      </c>
      <c r="D9" s="20" t="s">
        <v>142</v>
      </c>
      <c r="E9" s="20" t="s">
        <v>142</v>
      </c>
      <c r="F9" s="15"/>
      <c r="G9" s="15"/>
      <c r="H9" s="20" t="s">
        <v>142</v>
      </c>
      <c r="I9" s="27"/>
      <c r="O9" t="s">
        <v>123</v>
      </c>
      <c r="Q9" t="s">
        <v>120</v>
      </c>
      <c r="R9" t="s">
        <v>121</v>
      </c>
      <c r="S9">
        <v>7</v>
      </c>
    </row>
    <row r="10" spans="2:19" ht="12.75">
      <c r="B10" s="20" t="s">
        <v>15</v>
      </c>
      <c r="C10" s="24" t="s">
        <v>97</v>
      </c>
      <c r="D10" s="20" t="s">
        <v>142</v>
      </c>
      <c r="E10" s="20" t="s">
        <v>142</v>
      </c>
      <c r="F10" s="15"/>
      <c r="G10" s="15"/>
      <c r="H10" s="20" t="s">
        <v>142</v>
      </c>
      <c r="I10" s="27"/>
      <c r="Q10" t="s">
        <v>120</v>
      </c>
      <c r="R10" t="s">
        <v>124</v>
      </c>
      <c r="S10">
        <v>7</v>
      </c>
    </row>
    <row r="11" spans="2:19" ht="12.75">
      <c r="B11" s="20" t="s">
        <v>16</v>
      </c>
      <c r="C11" s="24" t="s">
        <v>97</v>
      </c>
      <c r="D11" s="20" t="s">
        <v>142</v>
      </c>
      <c r="E11" s="20" t="s">
        <v>142</v>
      </c>
      <c r="F11" s="15"/>
      <c r="G11" s="15"/>
      <c r="H11" s="20" t="s">
        <v>142</v>
      </c>
      <c r="I11" s="27"/>
      <c r="O11" t="s">
        <v>26</v>
      </c>
      <c r="Q11" t="s">
        <v>121</v>
      </c>
      <c r="S11">
        <v>7</v>
      </c>
    </row>
    <row r="12" spans="2:19" ht="12.75">
      <c r="B12" s="20" t="s">
        <v>17</v>
      </c>
      <c r="C12" s="24" t="s">
        <v>97</v>
      </c>
      <c r="D12" s="20" t="s">
        <v>142</v>
      </c>
      <c r="E12" s="23" t="s">
        <v>142</v>
      </c>
      <c r="F12" s="16"/>
      <c r="G12" s="16"/>
      <c r="H12" s="20" t="s">
        <v>142</v>
      </c>
      <c r="I12" s="27"/>
      <c r="O12" t="s">
        <v>21</v>
      </c>
      <c r="Q12" t="s">
        <v>121</v>
      </c>
      <c r="S12">
        <v>7</v>
      </c>
    </row>
    <row r="13" spans="2:19" ht="12.75">
      <c r="B13" s="20" t="s">
        <v>18</v>
      </c>
      <c r="C13" s="24" t="s">
        <v>96</v>
      </c>
      <c r="D13" s="20" t="s">
        <v>142</v>
      </c>
      <c r="E13" s="23" t="s">
        <v>98</v>
      </c>
      <c r="F13" s="16" t="s">
        <v>143</v>
      </c>
      <c r="G13" s="16" t="s">
        <v>156</v>
      </c>
      <c r="H13" s="20" t="s">
        <v>142</v>
      </c>
      <c r="I13" s="28"/>
      <c r="O13" t="s">
        <v>27</v>
      </c>
      <c r="Q13" t="s">
        <v>125</v>
      </c>
      <c r="S13">
        <v>5</v>
      </c>
    </row>
    <row r="14" spans="2:19" ht="12.75">
      <c r="B14" s="20" t="s">
        <v>19</v>
      </c>
      <c r="C14" s="24" t="s">
        <v>96</v>
      </c>
      <c r="D14" s="20" t="s">
        <v>142</v>
      </c>
      <c r="E14" s="23" t="s">
        <v>98</v>
      </c>
      <c r="F14" s="16" t="s">
        <v>145</v>
      </c>
      <c r="G14" s="16" t="s">
        <v>157</v>
      </c>
      <c r="H14" s="20" t="s">
        <v>142</v>
      </c>
      <c r="I14" s="28"/>
      <c r="O14" t="s">
        <v>22</v>
      </c>
      <c r="Q14" t="s">
        <v>125</v>
      </c>
      <c r="S14">
        <v>5</v>
      </c>
    </row>
    <row r="15" spans="2:19" ht="12.75">
      <c r="B15" s="20" t="s">
        <v>20</v>
      </c>
      <c r="C15" s="24" t="s">
        <v>96</v>
      </c>
      <c r="D15" s="20" t="s">
        <v>142</v>
      </c>
      <c r="E15" s="23" t="s">
        <v>98</v>
      </c>
      <c r="F15" s="16" t="s">
        <v>146</v>
      </c>
      <c r="G15" s="16" t="s">
        <v>157</v>
      </c>
      <c r="H15" s="20" t="s">
        <v>142</v>
      </c>
      <c r="I15" s="28"/>
      <c r="O15" t="s">
        <v>13</v>
      </c>
      <c r="Q15" t="s">
        <v>126</v>
      </c>
      <c r="S15">
        <v>7</v>
      </c>
    </row>
    <row r="16" spans="2:19" ht="12.75">
      <c r="B16" s="20" t="s">
        <v>21</v>
      </c>
      <c r="C16" s="24" t="s">
        <v>97</v>
      </c>
      <c r="D16" s="20" t="s">
        <v>142</v>
      </c>
      <c r="E16" s="23" t="s">
        <v>142</v>
      </c>
      <c r="F16" s="16"/>
      <c r="G16" s="16"/>
      <c r="H16" s="20" t="s">
        <v>142</v>
      </c>
      <c r="I16" s="27"/>
      <c r="O16" t="s">
        <v>14</v>
      </c>
      <c r="Q16" t="s">
        <v>126</v>
      </c>
      <c r="S16">
        <v>7</v>
      </c>
    </row>
    <row r="17" spans="2:19" ht="12.75">
      <c r="B17" s="20" t="s">
        <v>22</v>
      </c>
      <c r="C17" s="24" t="s">
        <v>96</v>
      </c>
      <c r="D17" s="20" t="s">
        <v>142</v>
      </c>
      <c r="E17" s="23" t="s">
        <v>98</v>
      </c>
      <c r="F17" s="16" t="s">
        <v>147</v>
      </c>
      <c r="G17" s="16" t="s">
        <v>156</v>
      </c>
      <c r="H17" s="20" t="s">
        <v>142</v>
      </c>
      <c r="I17" s="28"/>
      <c r="O17" t="s">
        <v>18</v>
      </c>
      <c r="Q17" t="s">
        <v>126</v>
      </c>
      <c r="S17">
        <v>7</v>
      </c>
    </row>
    <row r="18" spans="2:19" ht="12.75">
      <c r="B18" s="20" t="s">
        <v>23</v>
      </c>
      <c r="C18" s="24" t="s">
        <v>97</v>
      </c>
      <c r="D18" s="20" t="s">
        <v>142</v>
      </c>
      <c r="E18" s="23" t="s">
        <v>142</v>
      </c>
      <c r="F18" s="16"/>
      <c r="G18" s="16"/>
      <c r="H18" s="20" t="s">
        <v>142</v>
      </c>
      <c r="I18" s="27"/>
      <c r="O18" t="s">
        <v>20</v>
      </c>
      <c r="Q18" t="s">
        <v>125</v>
      </c>
      <c r="S18">
        <v>5</v>
      </c>
    </row>
    <row r="19" spans="2:19" ht="12.75">
      <c r="B19" s="20" t="s">
        <v>24</v>
      </c>
      <c r="C19" s="24" t="s">
        <v>97</v>
      </c>
      <c r="D19" s="20" t="s">
        <v>142</v>
      </c>
      <c r="E19" s="23" t="s">
        <v>142</v>
      </c>
      <c r="F19" s="16"/>
      <c r="G19" s="16"/>
      <c r="H19" s="20" t="s">
        <v>142</v>
      </c>
      <c r="I19" s="27"/>
      <c r="O19" t="s">
        <v>19</v>
      </c>
      <c r="Q19" t="s">
        <v>125</v>
      </c>
      <c r="S19">
        <v>5</v>
      </c>
    </row>
    <row r="20" spans="2:19" ht="12.75">
      <c r="B20" s="20" t="s">
        <v>25</v>
      </c>
      <c r="C20" s="24" t="s">
        <v>97</v>
      </c>
      <c r="D20" s="20" t="s">
        <v>142</v>
      </c>
      <c r="E20" s="23" t="s">
        <v>142</v>
      </c>
      <c r="F20" s="16"/>
      <c r="G20" s="16"/>
      <c r="H20" s="20" t="s">
        <v>142</v>
      </c>
      <c r="I20" s="27"/>
      <c r="O20" t="s">
        <v>15</v>
      </c>
      <c r="Q20" t="s">
        <v>127</v>
      </c>
      <c r="S20">
        <v>7</v>
      </c>
    </row>
    <row r="21" spans="2:19" ht="12.75">
      <c r="B21" s="20" t="s">
        <v>26</v>
      </c>
      <c r="C21" s="24" t="s">
        <v>97</v>
      </c>
      <c r="D21" s="20" t="s">
        <v>142</v>
      </c>
      <c r="E21" s="23" t="s">
        <v>142</v>
      </c>
      <c r="F21" s="16"/>
      <c r="G21" s="16"/>
      <c r="H21" s="20" t="s">
        <v>142</v>
      </c>
      <c r="I21" s="27"/>
      <c r="O21" t="s">
        <v>16</v>
      </c>
      <c r="Q21" t="s">
        <v>127</v>
      </c>
      <c r="S21">
        <v>7</v>
      </c>
    </row>
    <row r="22" spans="2:19" ht="12.75">
      <c r="B22" s="20" t="s">
        <v>27</v>
      </c>
      <c r="C22" s="24" t="s">
        <v>96</v>
      </c>
      <c r="D22" s="20" t="s">
        <v>142</v>
      </c>
      <c r="E22" s="23" t="s">
        <v>98</v>
      </c>
      <c r="F22" s="16" t="s">
        <v>148</v>
      </c>
      <c r="G22" s="16" t="s">
        <v>156</v>
      </c>
      <c r="H22" s="20" t="s">
        <v>142</v>
      </c>
      <c r="I22" s="28"/>
      <c r="O22" t="s">
        <v>128</v>
      </c>
      <c r="Q22" t="s">
        <v>129</v>
      </c>
      <c r="S22">
        <v>9</v>
      </c>
    </row>
    <row r="23" spans="2:19" ht="12.75" customHeight="1">
      <c r="B23" s="23" t="s">
        <v>138</v>
      </c>
      <c r="C23" s="24" t="s">
        <v>169</v>
      </c>
      <c r="D23" s="20" t="s">
        <v>142</v>
      </c>
      <c r="E23" s="23" t="s">
        <v>142</v>
      </c>
      <c r="F23" s="16"/>
      <c r="G23" s="16"/>
      <c r="H23" s="20" t="s">
        <v>168</v>
      </c>
      <c r="I23" s="32" t="s">
        <v>165</v>
      </c>
      <c r="O23" t="s">
        <v>128</v>
      </c>
      <c r="Q23" t="s">
        <v>129</v>
      </c>
      <c r="S23">
        <v>9</v>
      </c>
    </row>
    <row r="24" spans="2:19" ht="12.75" customHeight="1">
      <c r="B24" s="23" t="s">
        <v>139</v>
      </c>
      <c r="C24" s="24" t="s">
        <v>169</v>
      </c>
      <c r="D24" s="20" t="s">
        <v>142</v>
      </c>
      <c r="E24" s="20" t="s">
        <v>142</v>
      </c>
      <c r="F24" s="15"/>
      <c r="G24" s="15"/>
      <c r="H24" s="20" t="s">
        <v>168</v>
      </c>
      <c r="I24" s="32" t="s">
        <v>165</v>
      </c>
      <c r="O24" t="s">
        <v>17</v>
      </c>
      <c r="Q24" t="s">
        <v>124</v>
      </c>
      <c r="S24">
        <v>7</v>
      </c>
    </row>
    <row r="25" spans="2:9" ht="12.75">
      <c r="B25" s="20" t="s">
        <v>28</v>
      </c>
      <c r="C25" s="24" t="s">
        <v>97</v>
      </c>
      <c r="D25" s="20" t="s">
        <v>142</v>
      </c>
      <c r="E25" s="20" t="s">
        <v>142</v>
      </c>
      <c r="F25" s="15"/>
      <c r="G25" s="15"/>
      <c r="H25" s="20" t="s">
        <v>142</v>
      </c>
      <c r="I25" s="27"/>
    </row>
    <row r="26" spans="2:9" ht="12.75">
      <c r="B26" s="20" t="s">
        <v>29</v>
      </c>
      <c r="C26" s="24" t="s">
        <v>97</v>
      </c>
      <c r="D26" s="20" t="s">
        <v>142</v>
      </c>
      <c r="E26" s="20" t="s">
        <v>142</v>
      </c>
      <c r="F26" s="15"/>
      <c r="G26" s="15"/>
      <c r="H26" s="20" t="s">
        <v>142</v>
      </c>
      <c r="I26" s="27"/>
    </row>
    <row r="27" spans="2:9" ht="12.75">
      <c r="B27" s="20" t="s">
        <v>30</v>
      </c>
      <c r="C27" s="24" t="s">
        <v>97</v>
      </c>
      <c r="D27" s="20" t="s">
        <v>142</v>
      </c>
      <c r="E27" s="20" t="s">
        <v>142</v>
      </c>
      <c r="F27" s="15"/>
      <c r="G27" s="15"/>
      <c r="H27" s="20" t="s">
        <v>142</v>
      </c>
      <c r="I27" s="27"/>
    </row>
    <row r="28" spans="2:9" ht="12.75">
      <c r="B28" s="20" t="s">
        <v>31</v>
      </c>
      <c r="C28" s="24" t="s">
        <v>97</v>
      </c>
      <c r="D28" s="20" t="s">
        <v>142</v>
      </c>
      <c r="E28" s="20" t="s">
        <v>142</v>
      </c>
      <c r="F28" s="15"/>
      <c r="G28" s="15"/>
      <c r="H28" s="20" t="s">
        <v>142</v>
      </c>
      <c r="I28" s="27"/>
    </row>
    <row r="29" spans="2:9" ht="12.75">
      <c r="B29" s="20" t="s">
        <v>32</v>
      </c>
      <c r="C29" s="24" t="s">
        <v>97</v>
      </c>
      <c r="D29" s="20" t="s">
        <v>142</v>
      </c>
      <c r="E29" s="20" t="s">
        <v>142</v>
      </c>
      <c r="F29" s="15"/>
      <c r="G29" s="15"/>
      <c r="H29" s="20" t="s">
        <v>142</v>
      </c>
      <c r="I29" s="27"/>
    </row>
    <row r="30" spans="2:9" ht="12.75">
      <c r="B30" s="20" t="s">
        <v>33</v>
      </c>
      <c r="C30" s="24" t="s">
        <v>97</v>
      </c>
      <c r="D30" s="20" t="s">
        <v>142</v>
      </c>
      <c r="E30" s="20" t="s">
        <v>142</v>
      </c>
      <c r="F30" s="15"/>
      <c r="G30" s="15"/>
      <c r="H30" s="20" t="s">
        <v>142</v>
      </c>
      <c r="I30" s="27"/>
    </row>
    <row r="31" spans="2:9" ht="12.75">
      <c r="B31" s="20" t="s">
        <v>34</v>
      </c>
      <c r="C31" s="24" t="s">
        <v>97</v>
      </c>
      <c r="D31" s="20" t="s">
        <v>142</v>
      </c>
      <c r="E31" s="20" t="s">
        <v>142</v>
      </c>
      <c r="F31" s="15"/>
      <c r="G31" s="15"/>
      <c r="H31" s="20" t="s">
        <v>142</v>
      </c>
      <c r="I31" s="27"/>
    </row>
    <row r="32" spans="2:9" ht="12.75">
      <c r="B32" s="20" t="s">
        <v>35</v>
      </c>
      <c r="C32" s="24" t="s">
        <v>97</v>
      </c>
      <c r="D32" s="20" t="s">
        <v>142</v>
      </c>
      <c r="E32" s="20" t="s">
        <v>142</v>
      </c>
      <c r="F32" s="15"/>
      <c r="G32" s="15"/>
      <c r="H32" s="20" t="s">
        <v>142</v>
      </c>
      <c r="I32" s="27"/>
    </row>
    <row r="33" spans="2:9" ht="12.75">
      <c r="B33" s="20" t="s">
        <v>36</v>
      </c>
      <c r="C33" s="24" t="s">
        <v>97</v>
      </c>
      <c r="D33" s="20" t="s">
        <v>142</v>
      </c>
      <c r="E33" s="20" t="s">
        <v>142</v>
      </c>
      <c r="F33" s="15"/>
      <c r="G33" s="15"/>
      <c r="H33" s="20" t="s">
        <v>142</v>
      </c>
      <c r="I33" s="27"/>
    </row>
    <row r="34" spans="2:9" ht="12.75">
      <c r="B34" s="20" t="s">
        <v>37</v>
      </c>
      <c r="C34" s="24" t="s">
        <v>97</v>
      </c>
      <c r="D34" s="20" t="s">
        <v>142</v>
      </c>
      <c r="E34" s="20" t="s">
        <v>142</v>
      </c>
      <c r="F34" s="15"/>
      <c r="G34" s="15"/>
      <c r="H34" s="20" t="s">
        <v>142</v>
      </c>
      <c r="I34" s="27"/>
    </row>
    <row r="35" spans="2:9" ht="12.75">
      <c r="B35" s="20" t="s">
        <v>38</v>
      </c>
      <c r="C35" s="24" t="s">
        <v>97</v>
      </c>
      <c r="D35" s="20" t="s">
        <v>142</v>
      </c>
      <c r="E35" s="20" t="s">
        <v>142</v>
      </c>
      <c r="F35" s="15"/>
      <c r="G35" s="15"/>
      <c r="H35" s="20" t="s">
        <v>142</v>
      </c>
      <c r="I35" s="27"/>
    </row>
    <row r="36" spans="2:9" ht="12.75">
      <c r="B36" s="20" t="s">
        <v>39</v>
      </c>
      <c r="C36" s="24" t="s">
        <v>97</v>
      </c>
      <c r="D36" s="20" t="s">
        <v>142</v>
      </c>
      <c r="E36" s="20" t="s">
        <v>142</v>
      </c>
      <c r="F36" s="15"/>
      <c r="G36" s="15"/>
      <c r="H36" s="20" t="s">
        <v>142</v>
      </c>
      <c r="I36" s="27"/>
    </row>
    <row r="37" spans="2:9" ht="12.75">
      <c r="B37" s="20" t="s">
        <v>40</v>
      </c>
      <c r="C37" s="24" t="s">
        <v>97</v>
      </c>
      <c r="D37" s="20" t="s">
        <v>142</v>
      </c>
      <c r="E37" s="20" t="s">
        <v>142</v>
      </c>
      <c r="F37" s="15"/>
      <c r="G37" s="15"/>
      <c r="H37" s="20" t="s">
        <v>142</v>
      </c>
      <c r="I37" s="27"/>
    </row>
    <row r="38" spans="2:9" ht="12.75">
      <c r="B38" s="20" t="s">
        <v>41</v>
      </c>
      <c r="C38" s="24" t="s">
        <v>96</v>
      </c>
      <c r="D38" s="20" t="s">
        <v>142</v>
      </c>
      <c r="E38" s="20" t="s">
        <v>98</v>
      </c>
      <c r="F38" s="16" t="s">
        <v>144</v>
      </c>
      <c r="G38" s="16" t="s">
        <v>156</v>
      </c>
      <c r="H38" s="20" t="s">
        <v>142</v>
      </c>
      <c r="I38" s="27"/>
    </row>
    <row r="39" spans="2:9" ht="12.75">
      <c r="B39" s="20" t="s">
        <v>42</v>
      </c>
      <c r="C39" s="24" t="s">
        <v>97</v>
      </c>
      <c r="D39" s="20" t="s">
        <v>142</v>
      </c>
      <c r="E39" s="20" t="s">
        <v>142</v>
      </c>
      <c r="F39" s="15"/>
      <c r="G39" s="15"/>
      <c r="H39" s="20" t="s">
        <v>142</v>
      </c>
      <c r="I39" s="27"/>
    </row>
    <row r="40" spans="2:9" ht="12.75">
      <c r="B40" s="20" t="s">
        <v>43</v>
      </c>
      <c r="C40" s="24" t="s">
        <v>97</v>
      </c>
      <c r="D40" s="20" t="s">
        <v>142</v>
      </c>
      <c r="E40" s="20" t="s">
        <v>142</v>
      </c>
      <c r="F40" s="15"/>
      <c r="G40" s="15"/>
      <c r="H40" s="20" t="s">
        <v>142</v>
      </c>
      <c r="I40" s="27"/>
    </row>
    <row r="41" spans="2:9" ht="12.75">
      <c r="B41" s="20" t="s">
        <v>44</v>
      </c>
      <c r="C41" s="24" t="s">
        <v>97</v>
      </c>
      <c r="D41" s="20" t="s">
        <v>142</v>
      </c>
      <c r="E41" s="20" t="s">
        <v>142</v>
      </c>
      <c r="F41" s="15"/>
      <c r="G41" s="15"/>
      <c r="H41" s="20" t="s">
        <v>142</v>
      </c>
      <c r="I41" s="27"/>
    </row>
    <row r="42" spans="2:9" ht="12.75">
      <c r="B42" s="20" t="s">
        <v>45</v>
      </c>
      <c r="C42" s="24" t="s">
        <v>97</v>
      </c>
      <c r="D42" s="20" t="s">
        <v>142</v>
      </c>
      <c r="E42" s="20" t="s">
        <v>142</v>
      </c>
      <c r="F42" s="15"/>
      <c r="G42" s="15"/>
      <c r="H42" s="20" t="s">
        <v>142</v>
      </c>
      <c r="I42" s="27"/>
    </row>
    <row r="43" spans="2:9" ht="12.75">
      <c r="B43" s="20" t="s">
        <v>46</v>
      </c>
      <c r="C43" s="24" t="s">
        <v>97</v>
      </c>
      <c r="D43" s="20" t="s">
        <v>142</v>
      </c>
      <c r="E43" s="20" t="s">
        <v>142</v>
      </c>
      <c r="F43" s="15"/>
      <c r="G43" s="15"/>
      <c r="H43" s="20" t="s">
        <v>142</v>
      </c>
      <c r="I43" s="27"/>
    </row>
    <row r="44" spans="2:9" ht="12.75">
      <c r="B44" s="20" t="s">
        <v>47</v>
      </c>
      <c r="C44" s="24" t="s">
        <v>97</v>
      </c>
      <c r="D44" s="20" t="s">
        <v>142</v>
      </c>
      <c r="E44" s="20" t="s">
        <v>142</v>
      </c>
      <c r="F44" s="15"/>
      <c r="G44" s="15"/>
      <c r="H44" s="20" t="s">
        <v>142</v>
      </c>
      <c r="I44" s="27"/>
    </row>
    <row r="45" spans="2:9" ht="12.75">
      <c r="B45" s="20" t="s">
        <v>48</v>
      </c>
      <c r="C45" s="24" t="s">
        <v>97</v>
      </c>
      <c r="D45" s="20" t="s">
        <v>142</v>
      </c>
      <c r="E45" s="20" t="s">
        <v>142</v>
      </c>
      <c r="F45" s="15"/>
      <c r="G45" s="15"/>
      <c r="H45" s="20" t="s">
        <v>142</v>
      </c>
      <c r="I45" s="27"/>
    </row>
    <row r="46" spans="2:9" ht="12.75">
      <c r="B46" s="20" t="s">
        <v>49</v>
      </c>
      <c r="C46" s="24" t="s">
        <v>97</v>
      </c>
      <c r="D46" s="20" t="s">
        <v>142</v>
      </c>
      <c r="E46" s="20" t="s">
        <v>142</v>
      </c>
      <c r="F46" s="15"/>
      <c r="G46" s="15"/>
      <c r="H46" s="20" t="s">
        <v>142</v>
      </c>
      <c r="I46" s="27"/>
    </row>
    <row r="47" spans="2:9" ht="12.75">
      <c r="B47" s="20" t="s">
        <v>50</v>
      </c>
      <c r="C47" s="24" t="s">
        <v>97</v>
      </c>
      <c r="D47" s="20" t="s">
        <v>142</v>
      </c>
      <c r="E47" s="20" t="s">
        <v>142</v>
      </c>
      <c r="F47" s="15"/>
      <c r="G47" s="15"/>
      <c r="H47" s="20" t="s">
        <v>142</v>
      </c>
      <c r="I47" s="27"/>
    </row>
    <row r="48" spans="2:9" ht="12.75">
      <c r="B48" s="20" t="s">
        <v>51</v>
      </c>
      <c r="C48" s="24" t="s">
        <v>97</v>
      </c>
      <c r="D48" s="20" t="s">
        <v>142</v>
      </c>
      <c r="E48" s="20" t="s">
        <v>142</v>
      </c>
      <c r="F48" s="15"/>
      <c r="G48" s="15"/>
      <c r="H48" s="20" t="s">
        <v>142</v>
      </c>
      <c r="I48" s="27"/>
    </row>
    <row r="49" spans="2:9" ht="12.75">
      <c r="B49" s="20" t="s">
        <v>52</v>
      </c>
      <c r="C49" s="24" t="s">
        <v>97</v>
      </c>
      <c r="D49" s="20" t="s">
        <v>142</v>
      </c>
      <c r="E49" s="20" t="s">
        <v>142</v>
      </c>
      <c r="F49" s="15"/>
      <c r="G49" s="15"/>
      <c r="H49" s="20" t="s">
        <v>142</v>
      </c>
      <c r="I49" s="27"/>
    </row>
    <row r="50" spans="2:9" ht="12.75">
      <c r="B50" s="20" t="s">
        <v>53</v>
      </c>
      <c r="C50" s="24" t="s">
        <v>97</v>
      </c>
      <c r="D50" s="20" t="s">
        <v>142</v>
      </c>
      <c r="E50" s="20" t="s">
        <v>142</v>
      </c>
      <c r="F50" s="15"/>
      <c r="G50" s="15"/>
      <c r="H50" s="20" t="s">
        <v>142</v>
      </c>
      <c r="I50" s="27"/>
    </row>
    <row r="51" spans="2:9" ht="12.75">
      <c r="B51" s="20" t="s">
        <v>55</v>
      </c>
      <c r="C51" s="24" t="s">
        <v>97</v>
      </c>
      <c r="D51" s="20" t="s">
        <v>142</v>
      </c>
      <c r="E51" s="20" t="s">
        <v>142</v>
      </c>
      <c r="F51" s="15"/>
      <c r="G51" s="15"/>
      <c r="H51" s="20" t="s">
        <v>142</v>
      </c>
      <c r="I51" s="27"/>
    </row>
    <row r="52" spans="2:9" ht="12.75">
      <c r="B52" s="20" t="s">
        <v>56</v>
      </c>
      <c r="C52" s="24" t="s">
        <v>96</v>
      </c>
      <c r="D52" s="20" t="s">
        <v>142</v>
      </c>
      <c r="E52" s="20" t="s">
        <v>98</v>
      </c>
      <c r="F52" s="16" t="s">
        <v>144</v>
      </c>
      <c r="G52" s="16" t="s">
        <v>156</v>
      </c>
      <c r="H52" s="20" t="s">
        <v>142</v>
      </c>
      <c r="I52" s="27"/>
    </row>
    <row r="53" spans="2:9" ht="12.75">
      <c r="B53" s="20" t="s">
        <v>57</v>
      </c>
      <c r="C53" s="24" t="s">
        <v>96</v>
      </c>
      <c r="D53" s="20" t="s">
        <v>142</v>
      </c>
      <c r="E53" s="20" t="s">
        <v>98</v>
      </c>
      <c r="F53" s="16" t="s">
        <v>149</v>
      </c>
      <c r="G53" s="16" t="s">
        <v>156</v>
      </c>
      <c r="H53" s="20" t="s">
        <v>142</v>
      </c>
      <c r="I53" s="27"/>
    </row>
    <row r="54" spans="2:9" ht="12.75">
      <c r="B54" s="20" t="s">
        <v>58</v>
      </c>
      <c r="C54" s="24" t="s">
        <v>96</v>
      </c>
      <c r="D54" s="20" t="s">
        <v>142</v>
      </c>
      <c r="E54" s="20" t="s">
        <v>98</v>
      </c>
      <c r="F54" s="16" t="s">
        <v>144</v>
      </c>
      <c r="G54" s="16" t="s">
        <v>156</v>
      </c>
      <c r="H54" s="20" t="s">
        <v>142</v>
      </c>
      <c r="I54" s="27"/>
    </row>
    <row r="55" spans="2:9" ht="12.75">
      <c r="B55" s="20" t="s">
        <v>59</v>
      </c>
      <c r="C55" s="24" t="s">
        <v>97</v>
      </c>
      <c r="D55" s="20" t="s">
        <v>142</v>
      </c>
      <c r="E55" s="20" t="s">
        <v>142</v>
      </c>
      <c r="F55" s="15"/>
      <c r="G55" s="15"/>
      <c r="H55" s="20" t="s">
        <v>142</v>
      </c>
      <c r="I55" s="27"/>
    </row>
    <row r="56" spans="2:9" ht="12.75">
      <c r="B56" s="20" t="s">
        <v>60</v>
      </c>
      <c r="C56" s="24" t="s">
        <v>97</v>
      </c>
      <c r="D56" s="20" t="s">
        <v>142</v>
      </c>
      <c r="E56" s="20" t="s">
        <v>142</v>
      </c>
      <c r="F56" s="15"/>
      <c r="G56" s="15"/>
      <c r="H56" s="20" t="s">
        <v>142</v>
      </c>
      <c r="I56" s="27"/>
    </row>
    <row r="57" spans="2:9" ht="12.75">
      <c r="B57" s="20" t="s">
        <v>61</v>
      </c>
      <c r="C57" s="24" t="s">
        <v>97</v>
      </c>
      <c r="D57" s="20" t="s">
        <v>142</v>
      </c>
      <c r="E57" s="20" t="s">
        <v>142</v>
      </c>
      <c r="F57" s="15"/>
      <c r="G57" s="15"/>
      <c r="H57" s="20" t="s">
        <v>142</v>
      </c>
      <c r="I57" s="27"/>
    </row>
    <row r="58" spans="2:9" ht="12.75">
      <c r="B58" s="20" t="s">
        <v>62</v>
      </c>
      <c r="C58" s="24" t="s">
        <v>97</v>
      </c>
      <c r="D58" s="20" t="s">
        <v>142</v>
      </c>
      <c r="E58" s="20" t="s">
        <v>142</v>
      </c>
      <c r="F58" s="15"/>
      <c r="G58" s="15"/>
      <c r="H58" s="20" t="s">
        <v>142</v>
      </c>
      <c r="I58" s="27"/>
    </row>
    <row r="59" spans="2:9" ht="12.75">
      <c r="B59" s="20" t="s">
        <v>63</v>
      </c>
      <c r="C59" s="24" t="s">
        <v>97</v>
      </c>
      <c r="D59" s="20" t="s">
        <v>142</v>
      </c>
      <c r="E59" s="20" t="s">
        <v>142</v>
      </c>
      <c r="F59" s="15"/>
      <c r="G59" s="15"/>
      <c r="H59" s="20" t="s">
        <v>142</v>
      </c>
      <c r="I59" s="27"/>
    </row>
    <row r="60" spans="2:9" ht="12.75">
      <c r="B60" s="20" t="s">
        <v>64</v>
      </c>
      <c r="C60" s="24" t="s">
        <v>97</v>
      </c>
      <c r="D60" s="20" t="s">
        <v>142</v>
      </c>
      <c r="E60" s="20" t="s">
        <v>142</v>
      </c>
      <c r="F60" s="15"/>
      <c r="G60" s="15"/>
      <c r="H60" s="20" t="s">
        <v>142</v>
      </c>
      <c r="I60" s="27"/>
    </row>
    <row r="61" spans="2:9" ht="12.75">
      <c r="B61" s="20" t="s">
        <v>65</v>
      </c>
      <c r="C61" s="24" t="s">
        <v>97</v>
      </c>
      <c r="D61" s="20" t="s">
        <v>142</v>
      </c>
      <c r="E61" s="20" t="s">
        <v>142</v>
      </c>
      <c r="F61" s="15"/>
      <c r="G61" s="15"/>
      <c r="H61" s="20" t="s">
        <v>142</v>
      </c>
      <c r="I61" s="27"/>
    </row>
    <row r="62" spans="2:9" ht="12.75">
      <c r="B62" s="20" t="s">
        <v>66</v>
      </c>
      <c r="C62" s="24" t="s">
        <v>97</v>
      </c>
      <c r="D62" s="20" t="s">
        <v>142</v>
      </c>
      <c r="E62" s="20" t="s">
        <v>142</v>
      </c>
      <c r="F62" s="15"/>
      <c r="G62" s="15"/>
      <c r="H62" s="20" t="s">
        <v>142</v>
      </c>
      <c r="I62" s="27"/>
    </row>
    <row r="63" spans="2:9" ht="12.75">
      <c r="B63" s="20"/>
      <c r="C63" s="24"/>
      <c r="D63" s="20"/>
      <c r="E63" s="20"/>
      <c r="F63" s="15"/>
      <c r="G63" s="15"/>
      <c r="H63" s="20"/>
      <c r="I63" s="27"/>
    </row>
    <row r="64" spans="2:9" ht="12.75">
      <c r="B64" s="39" t="s">
        <v>95</v>
      </c>
      <c r="C64" s="40"/>
      <c r="D64" s="40"/>
      <c r="E64" s="40"/>
      <c r="F64" s="40"/>
      <c r="G64" s="40"/>
      <c r="H64" s="40"/>
      <c r="I64" s="41"/>
    </row>
    <row r="65" spans="2:9" ht="12.75">
      <c r="B65" s="21" t="s">
        <v>67</v>
      </c>
      <c r="C65" s="25" t="s">
        <v>96</v>
      </c>
      <c r="D65" s="21" t="s">
        <v>142</v>
      </c>
      <c r="E65" s="21" t="s">
        <v>98</v>
      </c>
      <c r="F65" s="18" t="s">
        <v>150</v>
      </c>
      <c r="G65" s="18" t="s">
        <v>158</v>
      </c>
      <c r="H65" s="21" t="s">
        <v>142</v>
      </c>
      <c r="I65" s="29"/>
    </row>
    <row r="66" spans="2:9" ht="12.75">
      <c r="B66" s="21" t="s">
        <v>69</v>
      </c>
      <c r="C66" s="25" t="s">
        <v>96</v>
      </c>
      <c r="D66" s="21" t="s">
        <v>142</v>
      </c>
      <c r="E66" s="21" t="s">
        <v>98</v>
      </c>
      <c r="F66" s="18" t="s">
        <v>151</v>
      </c>
      <c r="G66" s="18" t="s">
        <v>159</v>
      </c>
      <c r="H66" s="21" t="s">
        <v>142</v>
      </c>
      <c r="I66" s="29"/>
    </row>
    <row r="67" spans="2:9" ht="12.75">
      <c r="B67" s="21" t="s">
        <v>70</v>
      </c>
      <c r="C67" s="25" t="s">
        <v>97</v>
      </c>
      <c r="D67" s="21" t="s">
        <v>142</v>
      </c>
      <c r="E67" s="21" t="s">
        <v>142</v>
      </c>
      <c r="F67" s="17"/>
      <c r="G67" s="17"/>
      <c r="H67" s="21" t="s">
        <v>142</v>
      </c>
      <c r="I67" s="29"/>
    </row>
    <row r="68" spans="2:9" ht="12.75">
      <c r="B68" s="21" t="s">
        <v>71</v>
      </c>
      <c r="C68" s="25" t="s">
        <v>97</v>
      </c>
      <c r="D68" s="21" t="s">
        <v>142</v>
      </c>
      <c r="E68" s="21" t="s">
        <v>142</v>
      </c>
      <c r="F68" s="17"/>
      <c r="G68" s="17"/>
      <c r="H68" s="21" t="s">
        <v>142</v>
      </c>
      <c r="I68" s="29"/>
    </row>
    <row r="69" spans="2:9" ht="12.75">
      <c r="B69" s="39" t="s">
        <v>76</v>
      </c>
      <c r="C69" s="40"/>
      <c r="D69" s="40"/>
      <c r="E69" s="40"/>
      <c r="F69" s="40"/>
      <c r="G69" s="40"/>
      <c r="H69" s="40"/>
      <c r="I69" s="41"/>
    </row>
    <row r="70" spans="2:9" ht="12.75">
      <c r="B70" s="21" t="s">
        <v>69</v>
      </c>
      <c r="C70" s="25" t="s">
        <v>97</v>
      </c>
      <c r="D70" s="21" t="s">
        <v>142</v>
      </c>
      <c r="E70" s="21" t="s">
        <v>142</v>
      </c>
      <c r="F70" s="17"/>
      <c r="G70" s="17"/>
      <c r="H70" s="21" t="s">
        <v>142</v>
      </c>
      <c r="I70" s="29"/>
    </row>
    <row r="71" spans="2:9" ht="12.75">
      <c r="B71" s="21" t="s">
        <v>71</v>
      </c>
      <c r="C71" s="25" t="s">
        <v>96</v>
      </c>
      <c r="D71" s="21" t="s">
        <v>142</v>
      </c>
      <c r="E71" s="21" t="s">
        <v>98</v>
      </c>
      <c r="F71" s="18" t="s">
        <v>152</v>
      </c>
      <c r="G71" s="18" t="s">
        <v>156</v>
      </c>
      <c r="H71" s="21" t="s">
        <v>142</v>
      </c>
      <c r="I71" s="29"/>
    </row>
    <row r="72" spans="2:9" ht="12.75">
      <c r="B72" s="39" t="s">
        <v>77</v>
      </c>
      <c r="C72" s="40"/>
      <c r="D72" s="40"/>
      <c r="E72" s="40"/>
      <c r="F72" s="40"/>
      <c r="G72" s="40"/>
      <c r="H72" s="40"/>
      <c r="I72" s="41"/>
    </row>
    <row r="73" spans="2:9" ht="12.75">
      <c r="B73" s="21" t="s">
        <v>73</v>
      </c>
      <c r="C73" s="25" t="s">
        <v>96</v>
      </c>
      <c r="D73" s="21" t="s">
        <v>142</v>
      </c>
      <c r="E73" s="21" t="s">
        <v>98</v>
      </c>
      <c r="F73" s="18" t="s">
        <v>153</v>
      </c>
      <c r="G73" s="18" t="s">
        <v>157</v>
      </c>
      <c r="H73" s="21" t="s">
        <v>142</v>
      </c>
      <c r="I73" s="29"/>
    </row>
    <row r="74" spans="2:9" ht="4.5" customHeight="1">
      <c r="B74" s="21"/>
      <c r="C74" s="25"/>
      <c r="D74" s="21"/>
      <c r="E74" s="21"/>
      <c r="F74" s="17"/>
      <c r="G74" s="17"/>
      <c r="H74" s="21"/>
      <c r="I74" s="29"/>
    </row>
    <row r="75" spans="2:9" ht="12.75">
      <c r="B75" s="22" t="s">
        <v>72</v>
      </c>
      <c r="C75" s="26" t="s">
        <v>96</v>
      </c>
      <c r="D75" s="22" t="s">
        <v>142</v>
      </c>
      <c r="E75" s="22" t="s">
        <v>98</v>
      </c>
      <c r="F75" s="19" t="s">
        <v>154</v>
      </c>
      <c r="G75" s="19" t="s">
        <v>157</v>
      </c>
      <c r="H75" s="22" t="s">
        <v>142</v>
      </c>
      <c r="I75" s="30"/>
    </row>
    <row r="76" spans="2:9" ht="20.25" customHeight="1">
      <c r="B76" s="42" t="s">
        <v>170</v>
      </c>
      <c r="C76" s="43"/>
      <c r="D76" s="43"/>
      <c r="E76" s="43"/>
      <c r="F76" s="43"/>
      <c r="G76" s="43"/>
      <c r="H76" s="43"/>
      <c r="I76" s="43"/>
    </row>
    <row r="77" spans="6:9" ht="12.75">
      <c r="F77" s="4"/>
      <c r="G77" s="4"/>
      <c r="I77" s="2"/>
    </row>
    <row r="78" spans="6:7" ht="12.75">
      <c r="F78" s="4"/>
      <c r="G78" s="4"/>
    </row>
    <row r="79" spans="2:4" ht="15" customHeight="1" thickBot="1">
      <c r="B79" s="14" t="s">
        <v>160</v>
      </c>
      <c r="C79" s="11" t="s">
        <v>142</v>
      </c>
      <c r="D79" s="11" t="s">
        <v>98</v>
      </c>
    </row>
    <row r="80" spans="2:6" ht="15" customHeight="1">
      <c r="B80" s="4" t="s">
        <v>162</v>
      </c>
      <c r="C80" s="10">
        <v>16</v>
      </c>
      <c r="D80" s="10">
        <v>9</v>
      </c>
      <c r="F80" s="2">
        <f>C80/(SUM(C80:D80))</f>
        <v>0.64</v>
      </c>
    </row>
    <row r="81" spans="2:6" ht="15" customHeight="1">
      <c r="B81" s="4" t="s">
        <v>161</v>
      </c>
      <c r="C81" s="10">
        <v>34</v>
      </c>
      <c r="D81" s="10">
        <v>5</v>
      </c>
      <c r="F81" s="2">
        <f>C81/(SUM(C81:D81))</f>
        <v>0.8717948717948718</v>
      </c>
    </row>
    <row r="83" ht="12.75">
      <c r="C83" s="2">
        <f>SUM(C80:C81)/SUM(C80:D81)</f>
        <v>0.78125</v>
      </c>
    </row>
    <row r="84" ht="12.75">
      <c r="C84" s="2">
        <f>SUM(C80:D81)</f>
        <v>64</v>
      </c>
    </row>
  </sheetData>
  <mergeCells count="11">
    <mergeCell ref="B2:I2"/>
    <mergeCell ref="B6:I6"/>
    <mergeCell ref="C3:C5"/>
    <mergeCell ref="B3:B5"/>
    <mergeCell ref="E4:G4"/>
    <mergeCell ref="H4:I4"/>
    <mergeCell ref="D3:I3"/>
    <mergeCell ref="B64:I64"/>
    <mergeCell ref="B69:I69"/>
    <mergeCell ref="B76:I76"/>
    <mergeCell ref="B72:I72"/>
  </mergeCells>
  <printOptions horizontalCentered="1"/>
  <pageMargins left="1" right="0.5" top="1" bottom="1" header="0.5" footer="0.5"/>
  <pageSetup firstPageNumber="1" useFirstPageNumber="1" fitToHeight="1" fitToWidth="1" horizontalDpi="600" verticalDpi="600" orientation="portrait" scale="59" r:id="rId1"/>
  <headerFooter alignWithMargins="0">
    <oddHeader>&amp;L&amp;11FINAL</oddHeader>
    <oddFooter>&amp;L&amp;"Arial,Italic"&amp;8August 2010&amp;C&amp;8P-&amp;P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O7" sqref="O7"/>
    </sheetView>
  </sheetViews>
  <sheetFormatPr defaultColWidth="9.140625" defaultRowHeight="12.75"/>
  <cols>
    <col min="5" max="5" width="9.8515625" style="12" bestFit="1" customWidth="1"/>
    <col min="6" max="6" width="9.140625" style="12" customWidth="1"/>
  </cols>
  <sheetData>
    <row r="1" ht="12.75">
      <c r="A1" s="1" t="s">
        <v>99</v>
      </c>
    </row>
    <row r="2" spans="3:6" ht="12.75">
      <c r="C2" t="s">
        <v>100</v>
      </c>
      <c r="E2" s="12" t="s">
        <v>163</v>
      </c>
      <c r="F2" s="12" t="s">
        <v>164</v>
      </c>
    </row>
    <row r="3" spans="1:6" ht="12.75">
      <c r="A3" t="s">
        <v>101</v>
      </c>
      <c r="C3" t="s">
        <v>102</v>
      </c>
      <c r="E3" s="12">
        <v>7</v>
      </c>
      <c r="F3" s="12">
        <v>7</v>
      </c>
    </row>
    <row r="4" spans="1:6" ht="12.75">
      <c r="A4" t="s">
        <v>103</v>
      </c>
      <c r="C4" t="s">
        <v>102</v>
      </c>
      <c r="E4" s="12">
        <v>7</v>
      </c>
      <c r="F4" s="12">
        <v>7</v>
      </c>
    </row>
    <row r="6" ht="12.75">
      <c r="A6" s="1" t="s">
        <v>104</v>
      </c>
    </row>
    <row r="7" spans="1:7" ht="12.75">
      <c r="A7" t="s">
        <v>105</v>
      </c>
      <c r="C7" t="s">
        <v>106</v>
      </c>
      <c r="E7" s="12">
        <v>5</v>
      </c>
      <c r="F7" s="12">
        <v>8</v>
      </c>
      <c r="G7" t="s">
        <v>107</v>
      </c>
    </row>
    <row r="8" spans="3:6" ht="12.75">
      <c r="C8" t="s">
        <v>108</v>
      </c>
      <c r="E8" s="12">
        <v>8</v>
      </c>
      <c r="F8" s="12">
        <v>8</v>
      </c>
    </row>
    <row r="9" spans="1:6" ht="12.75">
      <c r="A9" t="s">
        <v>109</v>
      </c>
      <c r="C9" t="s">
        <v>110</v>
      </c>
      <c r="E9" s="12">
        <v>5</v>
      </c>
      <c r="F9" s="12">
        <v>8</v>
      </c>
    </row>
    <row r="11" ht="12.75">
      <c r="A11" s="1" t="s">
        <v>111</v>
      </c>
    </row>
    <row r="12" spans="1:6" ht="12.75">
      <c r="A12" t="s">
        <v>105</v>
      </c>
      <c r="C12" t="s">
        <v>112</v>
      </c>
      <c r="E12" s="12">
        <v>7</v>
      </c>
      <c r="F12" s="12">
        <v>7</v>
      </c>
    </row>
    <row r="13" spans="1:6" ht="12.75">
      <c r="A13" t="s">
        <v>109</v>
      </c>
      <c r="C13" t="s">
        <v>112</v>
      </c>
      <c r="E13" s="12">
        <v>7</v>
      </c>
      <c r="F13" s="12">
        <v>7</v>
      </c>
    </row>
    <row r="14" spans="1:6" ht="12.75">
      <c r="A14" t="s">
        <v>113</v>
      </c>
      <c r="C14" t="s">
        <v>112</v>
      </c>
      <c r="E14" s="12">
        <v>7</v>
      </c>
      <c r="F14" s="12">
        <v>7</v>
      </c>
    </row>
    <row r="15" spans="1:6" ht="12.75">
      <c r="A15" t="s">
        <v>114</v>
      </c>
      <c r="C15" t="s">
        <v>112</v>
      </c>
      <c r="E15" s="12">
        <v>7</v>
      </c>
      <c r="F15" s="12">
        <v>7</v>
      </c>
    </row>
    <row r="16" spans="1:6" ht="12.75">
      <c r="A16" t="s">
        <v>115</v>
      </c>
      <c r="C16" t="s">
        <v>112</v>
      </c>
      <c r="E16" s="12">
        <v>7</v>
      </c>
      <c r="F16" s="12">
        <v>7</v>
      </c>
    </row>
    <row r="18" ht="12.75">
      <c r="A18" s="1" t="s">
        <v>116</v>
      </c>
    </row>
    <row r="19" spans="1:6" ht="12.75">
      <c r="A19" t="s">
        <v>117</v>
      </c>
      <c r="C19" t="s">
        <v>118</v>
      </c>
      <c r="E19" s="12">
        <v>7</v>
      </c>
      <c r="F19" s="12">
        <v>7</v>
      </c>
    </row>
    <row r="20" spans="1:6" ht="12.75">
      <c r="A20" t="s">
        <v>119</v>
      </c>
      <c r="C20" t="s">
        <v>120</v>
      </c>
      <c r="D20" t="s">
        <v>121</v>
      </c>
      <c r="E20" s="12">
        <v>7</v>
      </c>
      <c r="F20" s="12">
        <v>7</v>
      </c>
    </row>
    <row r="21" spans="1:6" ht="12.75">
      <c r="A21" t="s">
        <v>122</v>
      </c>
      <c r="C21" t="s">
        <v>120</v>
      </c>
      <c r="D21" t="s">
        <v>121</v>
      </c>
      <c r="E21" s="12">
        <v>7</v>
      </c>
      <c r="F21" s="12">
        <v>7</v>
      </c>
    </row>
    <row r="22" spans="1:7" ht="12.75">
      <c r="A22" t="s">
        <v>123</v>
      </c>
      <c r="C22" t="s">
        <v>120</v>
      </c>
      <c r="D22" t="s">
        <v>121</v>
      </c>
      <c r="E22" s="12">
        <v>7</v>
      </c>
      <c r="F22" s="12">
        <v>7</v>
      </c>
      <c r="G22" t="s">
        <v>107</v>
      </c>
    </row>
    <row r="23" spans="3:6" ht="12.75">
      <c r="C23" t="s">
        <v>120</v>
      </c>
      <c r="D23" t="s">
        <v>124</v>
      </c>
      <c r="E23" s="12">
        <v>7</v>
      </c>
      <c r="F23" s="12">
        <v>7</v>
      </c>
    </row>
    <row r="24" spans="1:6" ht="12.75">
      <c r="A24" t="s">
        <v>26</v>
      </c>
      <c r="C24" t="s">
        <v>121</v>
      </c>
      <c r="E24" s="12">
        <v>7</v>
      </c>
      <c r="F24" s="12">
        <v>7</v>
      </c>
    </row>
    <row r="25" spans="1:6" ht="12.75">
      <c r="A25" t="s">
        <v>21</v>
      </c>
      <c r="C25" t="s">
        <v>121</v>
      </c>
      <c r="E25" s="12">
        <v>7</v>
      </c>
      <c r="F25" s="12">
        <v>7</v>
      </c>
    </row>
    <row r="26" spans="1:6" ht="12.75">
      <c r="A26" t="s">
        <v>27</v>
      </c>
      <c r="C26" t="s">
        <v>125</v>
      </c>
      <c r="E26" s="12">
        <v>5</v>
      </c>
      <c r="F26" s="12">
        <v>6</v>
      </c>
    </row>
    <row r="27" spans="1:6" ht="12.75">
      <c r="A27" t="s">
        <v>22</v>
      </c>
      <c r="C27" t="s">
        <v>125</v>
      </c>
      <c r="E27" s="12">
        <v>5</v>
      </c>
      <c r="F27" s="12">
        <v>6</v>
      </c>
    </row>
    <row r="28" spans="1:6" ht="12.75">
      <c r="A28" t="s">
        <v>13</v>
      </c>
      <c r="C28" t="s">
        <v>126</v>
      </c>
      <c r="E28" s="12">
        <v>7</v>
      </c>
      <c r="F28" s="12">
        <v>7</v>
      </c>
    </row>
    <row r="29" spans="1:6" ht="12.75">
      <c r="A29" t="s">
        <v>14</v>
      </c>
      <c r="C29" t="s">
        <v>126</v>
      </c>
      <c r="E29" s="12">
        <v>7</v>
      </c>
      <c r="F29" s="12">
        <v>7</v>
      </c>
    </row>
    <row r="30" spans="1:6" ht="12.75">
      <c r="A30" t="s">
        <v>18</v>
      </c>
      <c r="C30" t="s">
        <v>126</v>
      </c>
      <c r="E30" s="12">
        <v>7</v>
      </c>
      <c r="F30" s="12">
        <v>7</v>
      </c>
    </row>
    <row r="31" spans="1:6" ht="12.75">
      <c r="A31" t="s">
        <v>20</v>
      </c>
      <c r="C31" t="s">
        <v>125</v>
      </c>
      <c r="E31" s="12">
        <v>5</v>
      </c>
      <c r="F31" s="12">
        <v>6</v>
      </c>
    </row>
    <row r="32" spans="1:6" ht="12.75">
      <c r="A32" t="s">
        <v>19</v>
      </c>
      <c r="C32" t="s">
        <v>125</v>
      </c>
      <c r="E32" s="12">
        <v>5</v>
      </c>
      <c r="F32" s="12">
        <v>6</v>
      </c>
    </row>
    <row r="33" spans="1:6" ht="12.75">
      <c r="A33" t="s">
        <v>15</v>
      </c>
      <c r="C33" t="s">
        <v>127</v>
      </c>
      <c r="E33" s="12">
        <v>7</v>
      </c>
      <c r="F33" s="12">
        <v>7</v>
      </c>
    </row>
    <row r="34" spans="1:6" ht="12.75">
      <c r="A34" t="s">
        <v>16</v>
      </c>
      <c r="C34" t="s">
        <v>127</v>
      </c>
      <c r="E34" s="12">
        <v>7</v>
      </c>
      <c r="F34" s="12">
        <v>7</v>
      </c>
    </row>
    <row r="35" spans="1:6" ht="12.75">
      <c r="A35" t="s">
        <v>128</v>
      </c>
      <c r="C35" t="s">
        <v>129</v>
      </c>
      <c r="E35" s="12">
        <v>9</v>
      </c>
      <c r="F35" s="12">
        <v>9</v>
      </c>
    </row>
    <row r="36" spans="1:6" ht="12.75">
      <c r="A36" t="s">
        <v>128</v>
      </c>
      <c r="C36" t="s">
        <v>129</v>
      </c>
      <c r="E36" s="12">
        <v>9</v>
      </c>
      <c r="F36" s="12">
        <v>9</v>
      </c>
    </row>
    <row r="37" spans="1:6" ht="12.75">
      <c r="A37" t="s">
        <v>17</v>
      </c>
      <c r="C37" t="s">
        <v>124</v>
      </c>
      <c r="E37" s="12">
        <v>7</v>
      </c>
      <c r="F37" s="12">
        <v>7</v>
      </c>
    </row>
    <row r="38" spans="1:6" ht="12.75">
      <c r="A38" t="s">
        <v>53</v>
      </c>
      <c r="C38" t="s">
        <v>124</v>
      </c>
      <c r="E38" s="12">
        <v>7</v>
      </c>
      <c r="F38" s="12">
        <v>7</v>
      </c>
    </row>
    <row r="39" spans="1:6" ht="12.75">
      <c r="A39" t="s">
        <v>55</v>
      </c>
      <c r="C39" t="s">
        <v>124</v>
      </c>
      <c r="E39" s="12">
        <v>7</v>
      </c>
      <c r="F39" s="12">
        <v>7</v>
      </c>
    </row>
    <row r="40" spans="1:6" ht="12.75">
      <c r="A40" t="s">
        <v>56</v>
      </c>
      <c r="C40" t="s">
        <v>124</v>
      </c>
      <c r="E40" s="12">
        <v>7</v>
      </c>
      <c r="F40" s="12">
        <v>7</v>
      </c>
    </row>
    <row r="41" spans="1:6" ht="12.75">
      <c r="A41" t="s">
        <v>57</v>
      </c>
      <c r="C41" t="s">
        <v>127</v>
      </c>
      <c r="E41" s="12">
        <v>7</v>
      </c>
      <c r="F41" s="12">
        <v>7</v>
      </c>
    </row>
    <row r="42" spans="1:6" ht="12.75">
      <c r="A42" t="s">
        <v>58</v>
      </c>
      <c r="C42" t="s">
        <v>127</v>
      </c>
      <c r="E42" s="12">
        <v>7</v>
      </c>
      <c r="F42" s="12">
        <v>7</v>
      </c>
    </row>
    <row r="43" spans="1:6" ht="12.75">
      <c r="A43" t="s">
        <v>59</v>
      </c>
      <c r="C43" t="s">
        <v>118</v>
      </c>
      <c r="E43" s="12">
        <v>7</v>
      </c>
      <c r="F43" s="12">
        <v>7</v>
      </c>
    </row>
    <row r="44" spans="1:6" ht="12.75">
      <c r="A44" t="s">
        <v>51</v>
      </c>
      <c r="C44" t="s">
        <v>124</v>
      </c>
      <c r="E44" s="12">
        <v>7</v>
      </c>
      <c r="F44" s="12">
        <v>7</v>
      </c>
    </row>
    <row r="45" spans="1:6" ht="12.75">
      <c r="A45" t="s">
        <v>46</v>
      </c>
      <c r="C45" t="s">
        <v>121</v>
      </c>
      <c r="E45" s="12">
        <v>7</v>
      </c>
      <c r="F45" s="12">
        <v>7</v>
      </c>
    </row>
    <row r="46" spans="1:6" ht="12.75">
      <c r="A46" t="s">
        <v>48</v>
      </c>
      <c r="C46" t="s">
        <v>124</v>
      </c>
      <c r="E46" s="12">
        <v>7</v>
      </c>
      <c r="F46" s="12">
        <v>7</v>
      </c>
    </row>
    <row r="47" spans="1:6" ht="12.75">
      <c r="A47" t="s">
        <v>47</v>
      </c>
      <c r="C47" t="s">
        <v>124</v>
      </c>
      <c r="E47" s="12">
        <v>7</v>
      </c>
      <c r="F47" s="12">
        <v>7</v>
      </c>
    </row>
    <row r="48" spans="1:6" ht="12.75">
      <c r="A48" t="s">
        <v>49</v>
      </c>
      <c r="C48" t="s">
        <v>124</v>
      </c>
      <c r="E48" s="12">
        <v>7</v>
      </c>
      <c r="F48" s="12">
        <v>7</v>
      </c>
    </row>
    <row r="49" spans="1:6" ht="12.75">
      <c r="A49" t="s">
        <v>52</v>
      </c>
      <c r="C49" t="s">
        <v>126</v>
      </c>
      <c r="E49" s="12">
        <v>7</v>
      </c>
      <c r="F49" s="12">
        <v>7</v>
      </c>
    </row>
    <row r="50" spans="1:6" ht="12.75">
      <c r="A50" t="s">
        <v>130</v>
      </c>
      <c r="C50" t="s">
        <v>121</v>
      </c>
      <c r="E50" s="12">
        <v>7</v>
      </c>
      <c r="F50" s="12">
        <v>7</v>
      </c>
    </row>
    <row r="51" spans="1:6" ht="12.75">
      <c r="A51" t="s">
        <v>42</v>
      </c>
      <c r="C51" t="s">
        <v>121</v>
      </c>
      <c r="E51" s="12">
        <v>7</v>
      </c>
      <c r="F51" s="12">
        <v>7</v>
      </c>
    </row>
    <row r="52" spans="1:6" ht="12.75">
      <c r="A52" t="s">
        <v>131</v>
      </c>
      <c r="C52" t="s">
        <v>121</v>
      </c>
      <c r="E52" s="12">
        <v>7</v>
      </c>
      <c r="F52" s="12">
        <v>7</v>
      </c>
    </row>
    <row r="53" spans="1:6" ht="12.75">
      <c r="A53" t="s">
        <v>44</v>
      </c>
      <c r="C53" t="s">
        <v>121</v>
      </c>
      <c r="E53" s="12">
        <v>7</v>
      </c>
      <c r="F53" s="12">
        <v>7</v>
      </c>
    </row>
    <row r="54" spans="1:6" ht="12.75">
      <c r="A54" t="s">
        <v>45</v>
      </c>
      <c r="C54" t="s">
        <v>121</v>
      </c>
      <c r="E54" s="12">
        <v>7</v>
      </c>
      <c r="F54" s="12">
        <v>7</v>
      </c>
    </row>
    <row r="55" spans="1:6" ht="12.75">
      <c r="A55" t="s">
        <v>38</v>
      </c>
      <c r="C55" t="s">
        <v>121</v>
      </c>
      <c r="E55" s="12">
        <v>7</v>
      </c>
      <c r="F55" s="12">
        <v>7</v>
      </c>
    </row>
    <row r="56" spans="1:6" ht="12.75">
      <c r="A56" t="s">
        <v>132</v>
      </c>
      <c r="C56" t="s">
        <v>121</v>
      </c>
      <c r="E56" s="12">
        <v>7</v>
      </c>
      <c r="F56" s="12">
        <v>7</v>
      </c>
    </row>
    <row r="57" spans="1:6" ht="12.75">
      <c r="A57" t="s">
        <v>40</v>
      </c>
      <c r="C57" t="s">
        <v>121</v>
      </c>
      <c r="E57" s="12">
        <v>7</v>
      </c>
      <c r="F57" s="12">
        <v>7</v>
      </c>
    </row>
    <row r="58" spans="1:6" ht="12.75">
      <c r="A58" t="s">
        <v>133</v>
      </c>
      <c r="C58" t="s">
        <v>121</v>
      </c>
      <c r="E58" s="12">
        <v>7</v>
      </c>
      <c r="F58" s="12">
        <v>7</v>
      </c>
    </row>
    <row r="59" spans="1:6" ht="12.75">
      <c r="A59" t="s">
        <v>37</v>
      </c>
      <c r="C59" t="s">
        <v>121</v>
      </c>
      <c r="E59" s="12">
        <v>7</v>
      </c>
      <c r="F59" s="12">
        <v>7</v>
      </c>
    </row>
    <row r="60" spans="1:6" ht="12.75">
      <c r="A60" t="s">
        <v>41</v>
      </c>
      <c r="C60" t="s">
        <v>125</v>
      </c>
      <c r="E60" s="12">
        <v>5</v>
      </c>
      <c r="F60" s="12">
        <v>5</v>
      </c>
    </row>
    <row r="61" spans="1:6" ht="12.75">
      <c r="A61" t="s">
        <v>60</v>
      </c>
      <c r="C61" t="s">
        <v>127</v>
      </c>
      <c r="E61" s="12">
        <v>7</v>
      </c>
      <c r="F61" s="12">
        <v>7</v>
      </c>
    </row>
    <row r="62" spans="1:6" ht="12.75">
      <c r="A62" t="s">
        <v>61</v>
      </c>
      <c r="C62" t="s">
        <v>127</v>
      </c>
      <c r="E62" s="12">
        <v>7</v>
      </c>
      <c r="F62" s="12">
        <v>7</v>
      </c>
    </row>
    <row r="63" spans="1:6" ht="12.75">
      <c r="A63" t="s">
        <v>62</v>
      </c>
      <c r="C63" t="s">
        <v>127</v>
      </c>
      <c r="E63" s="12">
        <v>7</v>
      </c>
      <c r="F63" s="12">
        <v>7</v>
      </c>
    </row>
    <row r="64" spans="1:6" ht="12.75">
      <c r="A64" t="s">
        <v>134</v>
      </c>
      <c r="C64" t="s">
        <v>126</v>
      </c>
      <c r="E64" s="12">
        <v>7</v>
      </c>
      <c r="F64" s="12">
        <v>7</v>
      </c>
    </row>
    <row r="65" spans="1:6" ht="12.75">
      <c r="A65" t="s">
        <v>135</v>
      </c>
      <c r="C65" t="s">
        <v>126</v>
      </c>
      <c r="E65" s="12">
        <v>7</v>
      </c>
      <c r="F65" s="12">
        <v>7</v>
      </c>
    </row>
    <row r="66" spans="1:6" ht="12.75">
      <c r="A66" t="s">
        <v>36</v>
      </c>
      <c r="C66" t="s">
        <v>126</v>
      </c>
      <c r="E66" s="12">
        <v>7</v>
      </c>
      <c r="F66" s="12">
        <v>7</v>
      </c>
    </row>
    <row r="67" spans="1:6" ht="12.75">
      <c r="A67" t="s">
        <v>43</v>
      </c>
      <c r="C67" t="s">
        <v>126</v>
      </c>
      <c r="E67" s="12">
        <v>7</v>
      </c>
      <c r="F67" s="12">
        <v>7</v>
      </c>
    </row>
    <row r="68" spans="1:6" ht="12.75">
      <c r="A68" t="s">
        <v>136</v>
      </c>
      <c r="C68" t="s">
        <v>125</v>
      </c>
      <c r="E68" s="12">
        <v>5</v>
      </c>
      <c r="F68" s="12">
        <v>5</v>
      </c>
    </row>
    <row r="69" spans="1:6" ht="12.75">
      <c r="A69" t="s">
        <v>39</v>
      </c>
      <c r="C69" t="s">
        <v>124</v>
      </c>
      <c r="E69" s="12">
        <v>7</v>
      </c>
      <c r="F69" s="12">
        <v>7</v>
      </c>
    </row>
    <row r="70" spans="1:6" ht="12.75">
      <c r="A70" t="s">
        <v>137</v>
      </c>
      <c r="C70" t="s">
        <v>126</v>
      </c>
      <c r="E70" s="12">
        <v>7</v>
      </c>
      <c r="F70" s="12">
        <v>7</v>
      </c>
    </row>
    <row r="71" spans="1:6" ht="12.75">
      <c r="A71" t="s">
        <v>50</v>
      </c>
      <c r="C71" t="s">
        <v>124</v>
      </c>
      <c r="E71" s="12">
        <v>7</v>
      </c>
      <c r="F71" s="12">
        <v>7</v>
      </c>
    </row>
    <row r="72" spans="1:6" ht="12.75">
      <c r="A72" t="s">
        <v>63</v>
      </c>
      <c r="C72" t="s">
        <v>124</v>
      </c>
      <c r="E72" s="12">
        <v>7</v>
      </c>
      <c r="F72" s="12">
        <v>7</v>
      </c>
    </row>
    <row r="73" spans="1:6" ht="12.75">
      <c r="A73" t="s">
        <v>64</v>
      </c>
      <c r="C73" t="s">
        <v>124</v>
      </c>
      <c r="E73" s="12">
        <v>7</v>
      </c>
      <c r="F73" s="12">
        <v>7</v>
      </c>
    </row>
    <row r="74" spans="1:6" ht="12.75">
      <c r="A74" t="s">
        <v>65</v>
      </c>
      <c r="C74" t="s">
        <v>124</v>
      </c>
      <c r="E74" s="12">
        <v>7</v>
      </c>
      <c r="F74" s="12">
        <v>7</v>
      </c>
    </row>
    <row r="75" spans="1:6" ht="12.75">
      <c r="A75" t="s">
        <v>66</v>
      </c>
      <c r="C75" t="s">
        <v>124</v>
      </c>
      <c r="E75" s="12">
        <v>7</v>
      </c>
      <c r="F75" s="12">
        <v>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 CAD</dc:creator>
  <cp:keywords/>
  <dc:description/>
  <cp:lastModifiedBy>Karen Butler</cp:lastModifiedBy>
  <cp:lastPrinted>2010-08-09T02:04:52Z</cp:lastPrinted>
  <dcterms:created xsi:type="dcterms:W3CDTF">2009-11-02T15:47:55Z</dcterms:created>
  <dcterms:modified xsi:type="dcterms:W3CDTF">2010-08-09T02:05:43Z</dcterms:modified>
  <cp:category/>
  <cp:version/>
  <cp:contentType/>
  <cp:contentStatus/>
</cp:coreProperties>
</file>